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B:\ПРОЕКТ БЮДЖЕТА НА 2024 ГОД\ПОЯСНИТЕЛЬНАЯ\"/>
    </mc:Choice>
  </mc:AlternateContent>
  <bookViews>
    <workbookView xWindow="0" yWindow="150" windowWidth="23250" windowHeight="12090"/>
  </bookViews>
  <sheets>
    <sheet name="Прогноз" sheetId="4" r:id="rId1"/>
    <sheet name="Лист1" sheetId="1" r:id="rId2"/>
    <sheet name="Лист2" sheetId="2" r:id="rId3"/>
    <sheet name="Лист3" sheetId="3" r:id="rId4"/>
  </sheets>
  <calcPr calcId="162913"/>
</workbook>
</file>

<file path=xl/calcChain.xml><?xml version="1.0" encoding="utf-8"?>
<calcChain xmlns="http://schemas.openxmlformats.org/spreadsheetml/2006/main">
  <c r="I43" i="4" l="1"/>
  <c r="H43" i="4"/>
  <c r="D56" i="4" l="1"/>
  <c r="D52" i="4"/>
  <c r="D48" i="4"/>
  <c r="G55" i="4"/>
  <c r="I55" i="4"/>
  <c r="H55" i="4"/>
  <c r="F55" i="4"/>
  <c r="I52" i="4"/>
  <c r="H52" i="4"/>
  <c r="G52" i="4"/>
  <c r="F53" i="4"/>
  <c r="F52" i="4" s="1"/>
  <c r="I48" i="4"/>
  <c r="H48" i="4"/>
  <c r="G48" i="4"/>
  <c r="F48" i="4"/>
  <c r="F45" i="4" l="1"/>
  <c r="D45" i="4"/>
  <c r="F56" i="4"/>
  <c r="G45" i="4" l="1"/>
  <c r="G56" i="4"/>
  <c r="E22" i="4"/>
  <c r="E8" i="4"/>
  <c r="E7" i="4"/>
  <c r="E20" i="4"/>
  <c r="E19" i="4"/>
  <c r="E18" i="4"/>
  <c r="E17" i="4"/>
  <c r="E16" i="4"/>
  <c r="E15" i="4"/>
  <c r="E14" i="4"/>
  <c r="E13" i="4"/>
  <c r="E12" i="4"/>
  <c r="E11" i="4"/>
  <c r="H56" i="4" l="1"/>
  <c r="H45" i="4"/>
  <c r="D42" i="4"/>
  <c r="F42" i="4"/>
  <c r="F8" i="4" l="1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H42" i="4"/>
  <c r="G42" i="4"/>
  <c r="I26" i="4"/>
  <c r="I25" i="4"/>
  <c r="I24" i="4"/>
  <c r="I23" i="4"/>
  <c r="I7" i="4"/>
  <c r="H7" i="4"/>
  <c r="G7" i="4"/>
  <c r="E49" i="1"/>
  <c r="G47" i="1"/>
  <c r="F47" i="1"/>
  <c r="E47" i="1"/>
  <c r="K45" i="1"/>
  <c r="J45" i="1"/>
  <c r="I45" i="1"/>
  <c r="H45" i="1"/>
  <c r="H42" i="1" s="1"/>
  <c r="K51" i="1"/>
  <c r="K52" i="1" s="1"/>
  <c r="K53" i="1" s="1"/>
  <c r="J51" i="1"/>
  <c r="I51" i="1"/>
  <c r="I56" i="1" s="1"/>
  <c r="H51" i="1"/>
  <c r="H56" i="1" s="1"/>
  <c r="G51" i="1"/>
  <c r="G52" i="1" s="1"/>
  <c r="G53" i="1" s="1"/>
  <c r="F51" i="1"/>
  <c r="E51" i="1"/>
  <c r="E52" i="1" s="1"/>
  <c r="E53" i="1" s="1"/>
  <c r="D51" i="1"/>
  <c r="D56" i="1" s="1"/>
  <c r="D57" i="1" s="1"/>
  <c r="D54" i="1" s="1"/>
  <c r="C51" i="1"/>
  <c r="C56" i="1" s="1"/>
  <c r="C57" i="1" s="1"/>
  <c r="C54" i="1" s="1"/>
  <c r="J56" i="1"/>
  <c r="F52" i="1"/>
  <c r="F53" i="1" s="1"/>
  <c r="G41" i="1"/>
  <c r="F41" i="1"/>
  <c r="K6" i="1"/>
  <c r="J6" i="1"/>
  <c r="I6" i="1"/>
  <c r="H6" i="1"/>
  <c r="G6" i="1"/>
  <c r="F6" i="1"/>
  <c r="H25" i="1"/>
  <c r="I25" i="1" s="1"/>
  <c r="J25" i="1" s="1"/>
  <c r="K25" i="1" s="1"/>
  <c r="H24" i="1"/>
  <c r="I24" i="1" s="1"/>
  <c r="J24" i="1" s="1"/>
  <c r="K24" i="1" s="1"/>
  <c r="H23" i="1"/>
  <c r="I23" i="1" s="1"/>
  <c r="J23" i="1" s="1"/>
  <c r="K23" i="1" s="1"/>
  <c r="H22" i="1"/>
  <c r="I22" i="1" s="1"/>
  <c r="J22" i="1" s="1"/>
  <c r="K22" i="1" s="1"/>
  <c r="I56" i="4" l="1"/>
  <c r="F7" i="4"/>
  <c r="H46" i="1"/>
  <c r="H47" i="1" s="1"/>
  <c r="I46" i="1"/>
  <c r="H59" i="4"/>
  <c r="H27" i="4" s="1"/>
  <c r="H28" i="4" s="1"/>
  <c r="G59" i="4"/>
  <c r="G27" i="4" s="1"/>
  <c r="C60" i="4"/>
  <c r="I52" i="1"/>
  <c r="I53" i="1" s="1"/>
  <c r="F56" i="1"/>
  <c r="F57" i="1" s="1"/>
  <c r="F54" i="1" s="1"/>
  <c r="F26" i="1" s="1"/>
  <c r="F27" i="1" s="1"/>
  <c r="F28" i="1" s="1"/>
  <c r="C52" i="1"/>
  <c r="C53" i="1" s="1"/>
  <c r="J52" i="1"/>
  <c r="J53" i="1" s="1"/>
  <c r="H52" i="1"/>
  <c r="H53" i="1" s="1"/>
  <c r="D52" i="1"/>
  <c r="D53" i="1" s="1"/>
  <c r="E56" i="1"/>
  <c r="E57" i="1" s="1"/>
  <c r="E54" i="1" s="1"/>
  <c r="H57" i="1"/>
  <c r="H54" i="1" s="1"/>
  <c r="I57" i="1"/>
  <c r="I54" i="1" s="1"/>
  <c r="J57" i="1"/>
  <c r="J54" i="1" s="1"/>
  <c r="K56" i="1"/>
  <c r="G56" i="1"/>
  <c r="H41" i="1"/>
  <c r="I42" i="1"/>
  <c r="I26" i="1" l="1"/>
  <c r="I45" i="4"/>
  <c r="I59" i="4"/>
  <c r="I27" i="4" s="1"/>
  <c r="I32" i="4" s="1"/>
  <c r="H36" i="4"/>
  <c r="H41" i="4"/>
  <c r="H32" i="4"/>
  <c r="H30" i="4"/>
  <c r="H29" i="4"/>
  <c r="H33" i="4"/>
  <c r="J46" i="1"/>
  <c r="I47" i="1"/>
  <c r="I42" i="4"/>
  <c r="H39" i="4"/>
  <c r="H34" i="4"/>
  <c r="H31" i="4"/>
  <c r="H37" i="4"/>
  <c r="H40" i="4"/>
  <c r="H38" i="4"/>
  <c r="H35" i="4"/>
  <c r="G41" i="4"/>
  <c r="G36" i="4"/>
  <c r="G39" i="4"/>
  <c r="G37" i="4"/>
  <c r="G34" i="4"/>
  <c r="G32" i="4"/>
  <c r="G35" i="4"/>
  <c r="G33" i="4"/>
  <c r="G30" i="4"/>
  <c r="G28" i="4"/>
  <c r="G31" i="4"/>
  <c r="G29" i="4"/>
  <c r="G40" i="4"/>
  <c r="G38" i="4"/>
  <c r="H26" i="1"/>
  <c r="J26" i="1"/>
  <c r="K57" i="1"/>
  <c r="K54" i="1" s="1"/>
  <c r="K26" i="1" s="1"/>
  <c r="G57" i="1"/>
  <c r="G54" i="1" s="1"/>
  <c r="G26" i="1" s="1"/>
  <c r="I41" i="1"/>
  <c r="J42" i="1"/>
  <c r="F59" i="4" l="1"/>
  <c r="F27" i="4" s="1"/>
  <c r="F41" i="4" s="1"/>
  <c r="I28" i="4"/>
  <c r="I35" i="4"/>
  <c r="I30" i="4"/>
  <c r="I33" i="4"/>
  <c r="I39" i="4"/>
  <c r="I34" i="4"/>
  <c r="I36" i="4"/>
  <c r="I40" i="4"/>
  <c r="I37" i="4"/>
  <c r="I31" i="4"/>
  <c r="I41" i="4"/>
  <c r="I38" i="4"/>
  <c r="I29" i="4"/>
  <c r="K46" i="1"/>
  <c r="K47" i="1" s="1"/>
  <c r="J47" i="1"/>
  <c r="K42" i="1"/>
  <c r="K41" i="1" s="1"/>
  <c r="J41" i="1"/>
  <c r="F38" i="4" l="1"/>
  <c r="F36" i="4"/>
  <c r="F28" i="4"/>
  <c r="F37" i="4"/>
  <c r="F29" i="4"/>
  <c r="F40" i="4"/>
  <c r="F31" i="4"/>
  <c r="F39" i="4"/>
  <c r="F34" i="4"/>
  <c r="F32" i="4"/>
  <c r="F33" i="4"/>
  <c r="F30" i="4"/>
  <c r="F35" i="4"/>
</calcChain>
</file>

<file path=xl/sharedStrings.xml><?xml version="1.0" encoding="utf-8"?>
<sst xmlns="http://schemas.openxmlformats.org/spreadsheetml/2006/main" count="197" uniqueCount="80">
  <si>
    <t>Консолидированный бюджет субъекта Российской Федерации</t>
  </si>
  <si>
    <t>млн. руб.</t>
  </si>
  <si>
    <t>Налоговые и неналоговые доходы, всего</t>
  </si>
  <si>
    <t>млн.руб.</t>
  </si>
  <si>
    <t>Налоговые доходы консолидированного бюджета субъекта Российской Федерации всего, в том числе:</t>
  </si>
  <si>
    <t>Неналоговые доходы</t>
  </si>
  <si>
    <t>Безвозмездные поступления всего, в том числе</t>
  </si>
  <si>
    <t>Расходы консолидированного бюджета субъекта Российской Федерации всего, в том числе по направлениям:</t>
  </si>
  <si>
    <t>Дефицит(-),профицит(+) консолидированного бюджета субъекта Российской Федерации, млн. рублей</t>
  </si>
  <si>
    <t>Государственный долг субъекта Российской Федерации и входящих в его состав муниципальных образований, млн. рублей</t>
  </si>
  <si>
    <t>Показатели</t>
  </si>
  <si>
    <t>Единица измерения</t>
  </si>
  <si>
    <t>отчет</t>
  </si>
  <si>
    <t>оценка</t>
  </si>
  <si>
    <t>прогноз</t>
  </si>
  <si>
    <t>Доходы консолидированного бюджета субъекта Российской Федерации</t>
  </si>
  <si>
    <t xml:space="preserve"> налог на прибыль организаций</t>
  </si>
  <si>
    <t xml:space="preserve"> налог на доходы физических лиц</t>
  </si>
  <si>
    <t xml:space="preserve"> налог на добычу полезных ископаемых</t>
  </si>
  <si>
    <t xml:space="preserve"> акцизы</t>
  </si>
  <si>
    <t xml:space="preserve"> налог, взимаемый в связи с применением упрощенной системы налогообложения</t>
  </si>
  <si>
    <t xml:space="preserve"> налог на имущество физических лиц</t>
  </si>
  <si>
    <t xml:space="preserve"> налог на имущество организаций</t>
  </si>
  <si>
    <t xml:space="preserve"> налог на игорный бизнес</t>
  </si>
  <si>
    <t xml:space="preserve"> транспортный налог</t>
  </si>
  <si>
    <t xml:space="preserve"> земельный налог</t>
  </si>
  <si>
    <t xml:space="preserve"> субсидии из федерального бюджета</t>
  </si>
  <si>
    <t xml:space="preserve"> субвенции из федерального бюджета</t>
  </si>
  <si>
    <t xml:space="preserve"> дотации из федерального бюджета, в том числе:</t>
  </si>
  <si>
    <t xml:space="preserve"> дотации на выравнивание бюджетной обеспеченности</t>
  </si>
  <si>
    <t xml:space="preserve"> общегосударственные вопросы</t>
  </si>
  <si>
    <t xml:space="preserve"> национальная оборона</t>
  </si>
  <si>
    <t xml:space="preserve"> национальная безопасность и правоохранительная деятельность</t>
  </si>
  <si>
    <t xml:space="preserve"> национальная экономика</t>
  </si>
  <si>
    <t xml:space="preserve"> жилищно-коммунальное хозяйство</t>
  </si>
  <si>
    <t xml:space="preserve"> охрана окружающей среды</t>
  </si>
  <si>
    <t xml:space="preserve"> образование</t>
  </si>
  <si>
    <t xml:space="preserve"> культура, кинематография</t>
  </si>
  <si>
    <t xml:space="preserve"> здравоохранение</t>
  </si>
  <si>
    <t xml:space="preserve"> социальная политика</t>
  </si>
  <si>
    <t xml:space="preserve"> физическая культура и спорт</t>
  </si>
  <si>
    <t xml:space="preserve"> средства массовой информации</t>
  </si>
  <si>
    <t xml:space="preserve"> обслуживание государственного и муниципального долга</t>
  </si>
  <si>
    <t>Основные показатели, представляемые для разработки прогноза социально-экономического развития Российской Федерации на период до 2024 года (для субъектов РФ)                                                                                                                                                                                                                                                Республика Северная Осетия-Алания</t>
  </si>
  <si>
    <t>Погашение по бюджетным кредитам</t>
  </si>
  <si>
    <t>Привлечение коммерческих с учетом ограничения 50% прироста НН</t>
  </si>
  <si>
    <t>Коммерческие кредиты</t>
  </si>
  <si>
    <t>Госдолг</t>
  </si>
  <si>
    <t>Госдол МО</t>
  </si>
  <si>
    <t>Доходы МО</t>
  </si>
  <si>
    <t>Дефицит МО</t>
  </si>
  <si>
    <t>Расходы МО</t>
  </si>
  <si>
    <t>Расходы РБ</t>
  </si>
  <si>
    <t>Налоговые и неналоговые доходы (республиканский бюджет)</t>
  </si>
  <si>
    <t>доходы РБ</t>
  </si>
  <si>
    <t>Дефицит РБ</t>
  </si>
  <si>
    <t>Ограничение по уд весу коммерческих кредитов</t>
  </si>
  <si>
    <t>Гарантии</t>
  </si>
  <si>
    <t>Расходы консолидированный</t>
  </si>
  <si>
    <t>Доходы РБ</t>
  </si>
  <si>
    <t>ЗАКОН</t>
  </si>
  <si>
    <t>Ограничение МФ РФ по предельному объему ГД в %</t>
  </si>
  <si>
    <t>Ограничение МФ РФ по уд весу коммерческих кредитов к НиН Д%</t>
  </si>
  <si>
    <t>Привлечение коммерческих кред. с учетом ограничения 50% прироста НиН</t>
  </si>
  <si>
    <t>млн.</t>
  </si>
  <si>
    <t>Уд весу коммерческих кредитов</t>
  </si>
  <si>
    <t>- Погашение</t>
  </si>
  <si>
    <t>- Привлечение</t>
  </si>
  <si>
    <t>сальдо</t>
  </si>
  <si>
    <t xml:space="preserve">Объем ГД в % </t>
  </si>
  <si>
    <t>Бюджетные кредиты</t>
  </si>
  <si>
    <t>Прогноз</t>
  </si>
  <si>
    <t>Исполнение на 01.01.2021</t>
  </si>
  <si>
    <t>Ожидаемая оценка на 01.01.2022 г.</t>
  </si>
  <si>
    <t>на 01.01.2025</t>
  </si>
  <si>
    <t>на 01.01.2026</t>
  </si>
  <si>
    <t>на 01.01.2027</t>
  </si>
  <si>
    <t>Государственный долг РСО-Алания к бюджету 2024-2026 г.г. (млн.руб.)</t>
  </si>
  <si>
    <t xml:space="preserve">ПРИЛОЖЕНИЕ 15
к пояснительной записке к проекту закона Республики Северная Осетия-Алания "О республиканском бюджете Республики Северная Осетия-Алания на 2024 год и на плановый период 2025 и 2026 годов" </t>
  </si>
  <si>
    <t>Проект структуры государственного долга Республики Северная Осетия - Алания на 2024 год и плановый период 2025 и 2026 годов (млн.руб.)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</si>
</sst>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\ _₽_-;\-* #,##0.0\ _₽_-;_-* &quot;-&quot;??\ _₽_-;_-@_-"/>
    <numFmt numFmtId="166" formatCode="#,##0.0"/>
    <numFmt numFmtId="167" formatCode="0.0%"/>
    <numFmt numFmtId="168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6">
    <xf numFmtId="0" fontId="0" fillId="0" borderId="0" xfId="0"/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/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/>
    <xf numFmtId="0" fontId="3" fillId="0" borderId="1" xfId="0" applyFont="1" applyFill="1" applyBorder="1" applyAlignment="1" applyProtection="1">
      <alignment vertical="center" wrapText="1" shrinkToFit="1"/>
    </xf>
    <xf numFmtId="0" fontId="3" fillId="0" borderId="1" xfId="0" applyFont="1" applyFill="1" applyBorder="1" applyAlignment="1" applyProtection="1">
      <alignment horizontal="left" vertical="center" wrapText="1" shrinkToFit="1"/>
    </xf>
    <xf numFmtId="165" fontId="5" fillId="2" borderId="1" xfId="1" applyNumberFormat="1" applyFont="1" applyFill="1" applyBorder="1"/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164" fontId="5" fillId="0" borderId="1" xfId="1" applyNumberFormat="1" applyFont="1" applyFill="1" applyBorder="1"/>
    <xf numFmtId="0" fontId="8" fillId="0" borderId="1" xfId="0" applyFont="1" applyFill="1" applyBorder="1" applyAlignment="1" applyProtection="1">
      <alignment vertical="center" wrapText="1" shrinkToFit="1"/>
    </xf>
    <xf numFmtId="0" fontId="8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 applyProtection="1">
      <alignment horizontal="center" vertical="center" wrapText="1"/>
    </xf>
    <xf numFmtId="164" fontId="9" fillId="0" borderId="1" xfId="1" applyNumberFormat="1" applyFont="1" applyFill="1" applyBorder="1"/>
    <xf numFmtId="0" fontId="10" fillId="0" borderId="1" xfId="0" applyFont="1" applyFill="1" applyBorder="1"/>
    <xf numFmtId="164" fontId="4" fillId="0" borderId="1" xfId="0" applyNumberFormat="1" applyFont="1" applyFill="1" applyBorder="1"/>
    <xf numFmtId="164" fontId="10" fillId="0" borderId="1" xfId="0" applyNumberFormat="1" applyFont="1" applyFill="1" applyBorder="1"/>
    <xf numFmtId="164" fontId="0" fillId="0" borderId="0" xfId="0" applyNumberFormat="1"/>
    <xf numFmtId="0" fontId="8" fillId="0" borderId="0" xfId="0" applyFont="1" applyFill="1" applyBorder="1" applyAlignment="1" applyProtection="1">
      <alignment vertical="center" wrapText="1" shrinkToFit="1"/>
    </xf>
    <xf numFmtId="0" fontId="0" fillId="0" borderId="1" xfId="0" applyBorder="1"/>
    <xf numFmtId="164" fontId="0" fillId="0" borderId="1" xfId="0" applyNumberFormat="1" applyBorder="1"/>
    <xf numFmtId="0" fontId="8" fillId="3" borderId="1" xfId="0" applyFont="1" applyFill="1" applyBorder="1" applyAlignment="1" applyProtection="1">
      <alignment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164" fontId="9" fillId="3" borderId="1" xfId="1" applyNumberFormat="1" applyFont="1" applyFill="1" applyBorder="1"/>
    <xf numFmtId="0" fontId="0" fillId="3" borderId="1" xfId="0" applyFill="1" applyBorder="1"/>
    <xf numFmtId="164" fontId="5" fillId="3" borderId="1" xfId="1" applyNumberFormat="1" applyFont="1" applyFill="1" applyBorder="1"/>
    <xf numFmtId="166" fontId="9" fillId="0" borderId="1" xfId="1" applyNumberFormat="1" applyFont="1" applyFill="1" applyBorder="1"/>
    <xf numFmtId="166" fontId="9" fillId="3" borderId="1" xfId="1" applyNumberFormat="1" applyFont="1" applyFill="1" applyBorder="1"/>
    <xf numFmtId="166" fontId="5" fillId="0" borderId="1" xfId="1" applyNumberFormat="1" applyFont="1" applyFill="1" applyBorder="1"/>
    <xf numFmtId="166" fontId="5" fillId="0" borderId="1" xfId="0" applyNumberFormat="1" applyFont="1" applyFill="1" applyBorder="1"/>
    <xf numFmtId="167" fontId="5" fillId="0" borderId="1" xfId="2" applyNumberFormat="1" applyFont="1" applyFill="1" applyBorder="1"/>
    <xf numFmtId="167" fontId="9" fillId="0" borderId="1" xfId="2" applyNumberFormat="1" applyFont="1" applyFill="1" applyBorder="1"/>
    <xf numFmtId="166" fontId="0" fillId="0" borderId="0" xfId="0" applyNumberFormat="1"/>
    <xf numFmtId="166" fontId="12" fillId="0" borderId="1" xfId="1" applyNumberFormat="1" applyFont="1" applyFill="1" applyBorder="1"/>
    <xf numFmtId="0" fontId="12" fillId="0" borderId="0" xfId="0" applyFont="1" applyFill="1"/>
    <xf numFmtId="166" fontId="14" fillId="0" borderId="1" xfId="1" applyNumberFormat="1" applyFont="1" applyFill="1" applyBorder="1"/>
    <xf numFmtId="0" fontId="14" fillId="0" borderId="0" xfId="0" applyFont="1" applyFill="1"/>
    <xf numFmtId="0" fontId="15" fillId="0" borderId="0" xfId="0" applyFont="1" applyFill="1"/>
    <xf numFmtId="166" fontId="15" fillId="0" borderId="0" xfId="0" applyNumberFormat="1" applyFont="1" applyFill="1"/>
    <xf numFmtId="166" fontId="15" fillId="0" borderId="1" xfId="0" applyNumberFormat="1" applyFont="1" applyFill="1" applyBorder="1"/>
    <xf numFmtId="166" fontId="15" fillId="0" borderId="1" xfId="1" applyNumberFormat="1" applyFont="1" applyFill="1" applyBorder="1"/>
    <xf numFmtId="0" fontId="13" fillId="0" borderId="0" xfId="0" applyFont="1" applyFill="1" applyBorder="1" applyAlignment="1" applyProtection="1">
      <alignment vertical="center" wrapText="1" shrinkToFit="1"/>
    </xf>
    <xf numFmtId="166" fontId="17" fillId="0" borderId="1" xfId="0" applyNumberFormat="1" applyFont="1" applyFill="1" applyBorder="1"/>
    <xf numFmtId="0" fontId="17" fillId="0" borderId="0" xfId="0" applyFont="1" applyFill="1"/>
    <xf numFmtId="166" fontId="17" fillId="0" borderId="0" xfId="0" applyNumberFormat="1" applyFont="1" applyFill="1"/>
    <xf numFmtId="0" fontId="16" fillId="0" borderId="0" xfId="0" applyFont="1" applyFill="1"/>
    <xf numFmtId="168" fontId="15" fillId="0" borderId="0" xfId="0" applyNumberFormat="1" applyFont="1" applyFill="1"/>
    <xf numFmtId="0" fontId="15" fillId="4" borderId="0" xfId="0" applyFont="1" applyFill="1"/>
    <xf numFmtId="0" fontId="14" fillId="0" borderId="1" xfId="0" applyFont="1" applyFill="1" applyBorder="1" applyAlignment="1">
      <alignment horizontal="left" vertical="center"/>
    </xf>
    <xf numFmtId="3" fontId="14" fillId="0" borderId="1" xfId="1" applyNumberFormat="1" applyFont="1" applyFill="1" applyBorder="1" applyAlignment="1">
      <alignment horizontal="left"/>
    </xf>
    <xf numFmtId="0" fontId="15" fillId="0" borderId="1" xfId="0" applyFont="1" applyFill="1" applyBorder="1" applyAlignment="1" applyProtection="1">
      <alignment horizontal="left" wrapText="1" shrinkToFit="1"/>
    </xf>
    <xf numFmtId="164" fontId="15" fillId="0" borderId="1" xfId="0" applyNumberFormat="1" applyFont="1" applyFill="1" applyBorder="1"/>
    <xf numFmtId="166" fontId="15" fillId="0" borderId="1" xfId="0" applyNumberFormat="1" applyFont="1" applyFill="1" applyBorder="1" applyAlignment="1">
      <alignment horizontal="center" vertical="center"/>
    </xf>
    <xf numFmtId="166" fontId="15" fillId="0" borderId="1" xfId="1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/>
    </xf>
    <xf numFmtId="166" fontId="17" fillId="0" borderId="1" xfId="1" applyNumberFormat="1" applyFont="1" applyFill="1" applyBorder="1" applyAlignment="1">
      <alignment horizontal="center" vertical="center"/>
    </xf>
    <xf numFmtId="166" fontId="12" fillId="0" borderId="1" xfId="1" applyNumberFormat="1" applyFont="1" applyFill="1" applyBorder="1" applyAlignment="1">
      <alignment horizontal="left"/>
    </xf>
    <xf numFmtId="168" fontId="12" fillId="0" borderId="1" xfId="0" applyNumberFormat="1" applyFont="1" applyFill="1" applyBorder="1" applyAlignment="1">
      <alignment horizontal="left" vertical="center"/>
    </xf>
    <xf numFmtId="166" fontId="14" fillId="0" borderId="1" xfId="0" applyNumberFormat="1" applyFont="1" applyFill="1" applyBorder="1"/>
    <xf numFmtId="166" fontId="14" fillId="0" borderId="1" xfId="0" applyNumberFormat="1" applyFont="1" applyFill="1" applyBorder="1" applyAlignment="1">
      <alignment horizontal="center" vertical="center"/>
    </xf>
    <xf numFmtId="166" fontId="14" fillId="0" borderId="1" xfId="1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3" fontId="14" fillId="0" borderId="1" xfId="1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 applyProtection="1">
      <alignment vertical="center" wrapText="1" shrinkToFit="1"/>
    </xf>
    <xf numFmtId="0" fontId="15" fillId="0" borderId="3" xfId="0" applyFont="1" applyFill="1" applyBorder="1"/>
    <xf numFmtId="166" fontId="15" fillId="0" borderId="3" xfId="0" applyNumberFormat="1" applyFont="1" applyFill="1" applyBorder="1"/>
    <xf numFmtId="0" fontId="6" fillId="0" borderId="5" xfId="0" applyFont="1" applyBorder="1" applyAlignment="1">
      <alignment horizontal="center" vertical="center"/>
    </xf>
    <xf numFmtId="166" fontId="9" fillId="0" borderId="8" xfId="1" applyNumberFormat="1" applyFont="1" applyFill="1" applyBorder="1"/>
    <xf numFmtId="166" fontId="9" fillId="3" borderId="8" xfId="1" applyNumberFormat="1" applyFont="1" applyFill="1" applyBorder="1"/>
    <xf numFmtId="166" fontId="5" fillId="0" borderId="8" xfId="1" applyNumberFormat="1" applyFont="1" applyFill="1" applyBorder="1"/>
    <xf numFmtId="166" fontId="5" fillId="0" borderId="8" xfId="0" applyNumberFormat="1" applyFont="1" applyFill="1" applyBorder="1"/>
    <xf numFmtId="168" fontId="12" fillId="0" borderId="8" xfId="0" applyNumberFormat="1" applyFont="1" applyFill="1" applyBorder="1" applyAlignment="1">
      <alignment horizontal="left" vertical="center"/>
    </xf>
    <xf numFmtId="0" fontId="14" fillId="0" borderId="8" xfId="0" applyFont="1" applyFill="1" applyBorder="1" applyAlignment="1">
      <alignment horizontal="left" vertical="center"/>
    </xf>
    <xf numFmtId="166" fontId="15" fillId="0" borderId="8" xfId="0" applyNumberFormat="1" applyFont="1" applyFill="1" applyBorder="1" applyAlignment="1">
      <alignment horizontal="center" vertical="center"/>
    </xf>
    <xf numFmtId="166" fontId="17" fillId="0" borderId="8" xfId="1" applyNumberFormat="1" applyFont="1" applyFill="1" applyBorder="1" applyAlignment="1">
      <alignment horizontal="center" vertical="center"/>
    </xf>
    <xf numFmtId="166" fontId="15" fillId="0" borderId="8" xfId="1" applyNumberFormat="1" applyFont="1" applyFill="1" applyBorder="1" applyAlignment="1">
      <alignment horizontal="center" vertical="center"/>
    </xf>
    <xf numFmtId="166" fontId="14" fillId="0" borderId="8" xfId="1" applyNumberFormat="1" applyFont="1" applyFill="1" applyBorder="1" applyAlignment="1">
      <alignment horizontal="center" vertical="center"/>
    </xf>
    <xf numFmtId="3" fontId="14" fillId="0" borderId="8" xfId="1" applyNumberFormat="1" applyFont="1" applyFill="1" applyBorder="1" applyAlignment="1">
      <alignment horizontal="center" vertical="center"/>
    </xf>
    <xf numFmtId="166" fontId="15" fillId="0" borderId="10" xfId="0" applyNumberFormat="1" applyFont="1" applyFill="1" applyBorder="1"/>
    <xf numFmtId="166" fontId="15" fillId="0" borderId="10" xfId="0" applyNumberFormat="1" applyFont="1" applyFill="1" applyBorder="1" applyAlignment="1">
      <alignment horizontal="center" vertical="center"/>
    </xf>
    <xf numFmtId="166" fontId="15" fillId="0" borderId="10" xfId="1" applyNumberFormat="1" applyFont="1" applyFill="1" applyBorder="1" applyAlignment="1">
      <alignment horizontal="center" vertical="center"/>
    </xf>
    <xf numFmtId="166" fontId="15" fillId="0" borderId="11" xfId="1" applyNumberFormat="1" applyFont="1" applyFill="1" applyBorder="1" applyAlignment="1">
      <alignment horizontal="center" vertical="center"/>
    </xf>
    <xf numFmtId="166" fontId="9" fillId="0" borderId="13" xfId="1" applyNumberFormat="1" applyFont="1" applyFill="1" applyBorder="1"/>
    <xf numFmtId="166" fontId="9" fillId="3" borderId="13" xfId="1" applyNumberFormat="1" applyFont="1" applyFill="1" applyBorder="1"/>
    <xf numFmtId="166" fontId="5" fillId="0" borderId="13" xfId="1" applyNumberFormat="1" applyFont="1" applyFill="1" applyBorder="1"/>
    <xf numFmtId="168" fontId="12" fillId="0" borderId="13" xfId="0" applyNumberFormat="1" applyFont="1" applyFill="1" applyBorder="1" applyAlignment="1">
      <alignment horizontal="left" vertical="center"/>
    </xf>
    <xf numFmtId="0" fontId="14" fillId="0" borderId="13" xfId="0" applyFont="1" applyFill="1" applyBorder="1" applyAlignment="1">
      <alignment horizontal="left" vertical="center"/>
    </xf>
    <xf numFmtId="166" fontId="15" fillId="0" borderId="13" xfId="1" applyNumberFormat="1" applyFont="1" applyFill="1" applyBorder="1" applyAlignment="1">
      <alignment horizontal="center" vertical="center"/>
    </xf>
    <xf numFmtId="166" fontId="15" fillId="0" borderId="13" xfId="0" applyNumberFormat="1" applyFont="1" applyFill="1" applyBorder="1" applyAlignment="1">
      <alignment horizontal="center" vertical="center"/>
    </xf>
    <xf numFmtId="166" fontId="17" fillId="0" borderId="13" xfId="1" applyNumberFormat="1" applyFont="1" applyFill="1" applyBorder="1" applyAlignment="1">
      <alignment horizontal="center" vertical="center"/>
    </xf>
    <xf numFmtId="166" fontId="14" fillId="0" borderId="13" xfId="1" applyNumberFormat="1" applyFont="1" applyFill="1" applyBorder="1" applyAlignment="1">
      <alignment horizontal="center" vertical="center"/>
    </xf>
    <xf numFmtId="3" fontId="14" fillId="0" borderId="13" xfId="1" applyNumberFormat="1" applyFont="1" applyFill="1" applyBorder="1" applyAlignment="1">
      <alignment horizontal="center" vertical="center"/>
    </xf>
    <xf numFmtId="166" fontId="15" fillId="0" borderId="14" xfId="1" applyNumberFormat="1" applyFont="1" applyFill="1" applyBorder="1" applyAlignment="1">
      <alignment horizontal="center" vertical="center"/>
    </xf>
    <xf numFmtId="166" fontId="9" fillId="0" borderId="7" xfId="1" applyNumberFormat="1" applyFont="1" applyFill="1" applyBorder="1"/>
    <xf numFmtId="166" fontId="9" fillId="3" borderId="7" xfId="1" applyNumberFormat="1" applyFont="1" applyFill="1" applyBorder="1"/>
    <xf numFmtId="166" fontId="5" fillId="0" borderId="7" xfId="1" applyNumberFormat="1" applyFont="1" applyFill="1" applyBorder="1"/>
    <xf numFmtId="166" fontId="5" fillId="0" borderId="7" xfId="0" applyNumberFormat="1" applyFont="1" applyFill="1" applyBorder="1"/>
    <xf numFmtId="168" fontId="12" fillId="0" borderId="7" xfId="0" applyNumberFormat="1" applyFont="1" applyFill="1" applyBorder="1" applyAlignment="1">
      <alignment horizontal="left" vertical="center"/>
    </xf>
    <xf numFmtId="0" fontId="14" fillId="0" borderId="7" xfId="0" applyFont="1" applyFill="1" applyBorder="1" applyAlignment="1">
      <alignment horizontal="left" vertical="center"/>
    </xf>
    <xf numFmtId="166" fontId="15" fillId="0" borderId="7" xfId="0" applyNumberFormat="1" applyFont="1" applyFill="1" applyBorder="1" applyAlignment="1">
      <alignment horizontal="center" vertical="center"/>
    </xf>
    <xf numFmtId="166" fontId="17" fillId="0" borderId="7" xfId="1" applyNumberFormat="1" applyFont="1" applyFill="1" applyBorder="1" applyAlignment="1">
      <alignment horizontal="center" vertical="center"/>
    </xf>
    <xf numFmtId="166" fontId="15" fillId="0" borderId="7" xfId="1" applyNumberFormat="1" applyFont="1" applyFill="1" applyBorder="1" applyAlignment="1">
      <alignment horizontal="center" vertical="center"/>
    </xf>
    <xf numFmtId="166" fontId="14" fillId="0" borderId="7" xfId="1" applyNumberFormat="1" applyFont="1" applyFill="1" applyBorder="1" applyAlignment="1">
      <alignment horizontal="center" vertical="center"/>
    </xf>
    <xf numFmtId="3" fontId="14" fillId="0" borderId="7" xfId="1" applyNumberFormat="1" applyFont="1" applyFill="1" applyBorder="1" applyAlignment="1">
      <alignment horizontal="center" vertical="center"/>
    </xf>
    <xf numFmtId="166" fontId="15" fillId="0" borderId="9" xfId="1" applyNumberFormat="1" applyFont="1" applyFill="1" applyBorder="1" applyAlignment="1">
      <alignment horizontal="center" vertical="center"/>
    </xf>
    <xf numFmtId="0" fontId="4" fillId="2" borderId="3" xfId="0" applyFont="1" applyFill="1" applyBorder="1"/>
    <xf numFmtId="165" fontId="5" fillId="2" borderId="3" xfId="1" applyNumberFormat="1" applyFont="1" applyFill="1" applyBorder="1"/>
    <xf numFmtId="0" fontId="4" fillId="2" borderId="15" xfId="0" applyFont="1" applyFill="1" applyBorder="1"/>
    <xf numFmtId="0" fontId="4" fillId="2" borderId="16" xfId="0" applyFont="1" applyFill="1" applyBorder="1"/>
    <xf numFmtId="0" fontId="4" fillId="2" borderId="17" xfId="0" applyFont="1" applyFill="1" applyBorder="1"/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6" fontId="9" fillId="0" borderId="1" xfId="0" applyNumberFormat="1" applyFont="1" applyFill="1" applyBorder="1"/>
    <xf numFmtId="0" fontId="18" fillId="0" borderId="1" xfId="0" applyFont="1" applyFill="1" applyBorder="1"/>
    <xf numFmtId="166" fontId="18" fillId="0" borderId="1" xfId="1" applyNumberFormat="1" applyFont="1" applyFill="1" applyBorder="1"/>
    <xf numFmtId="166" fontId="18" fillId="0" borderId="1" xfId="1" applyNumberFormat="1" applyFont="1" applyFill="1" applyBorder="1" applyAlignment="1">
      <alignment horizontal="center" vertical="center"/>
    </xf>
    <xf numFmtId="0" fontId="12" fillId="0" borderId="1" xfId="0" applyFont="1" applyFill="1" applyBorder="1"/>
    <xf numFmtId="0" fontId="14" fillId="0" borderId="1" xfId="0" applyFont="1" applyFill="1" applyBorder="1"/>
    <xf numFmtId="0" fontId="15" fillId="0" borderId="1" xfId="0" applyFont="1" applyFill="1" applyBorder="1"/>
    <xf numFmtId="0" fontId="17" fillId="0" borderId="1" xfId="0" applyFont="1" applyFill="1" applyBorder="1"/>
    <xf numFmtId="0" fontId="8" fillId="0" borderId="7" xfId="0" applyFont="1" applyFill="1" applyBorder="1" applyAlignment="1" applyProtection="1">
      <alignment vertical="center" wrapText="1" shrinkToFit="1"/>
    </xf>
    <xf numFmtId="0" fontId="8" fillId="3" borderId="7" xfId="0" applyFont="1" applyFill="1" applyBorder="1" applyAlignment="1" applyProtection="1">
      <alignment vertical="center" wrapText="1" shrinkToFit="1"/>
    </xf>
    <xf numFmtId="0" fontId="3" fillId="0" borderId="7" xfId="0" applyFont="1" applyFill="1" applyBorder="1" applyAlignment="1" applyProtection="1">
      <alignment vertical="center" wrapText="1" shrinkToFit="1"/>
    </xf>
    <xf numFmtId="0" fontId="3" fillId="0" borderId="7" xfId="0" applyFont="1" applyFill="1" applyBorder="1" applyAlignment="1" applyProtection="1">
      <alignment horizontal="left" vertical="center" wrapText="1" shrinkToFit="1"/>
    </xf>
    <xf numFmtId="0" fontId="8" fillId="0" borderId="7" xfId="0" applyFont="1" applyFill="1" applyBorder="1" applyAlignment="1" applyProtection="1">
      <alignment horizontal="left" vertical="center" wrapText="1" shrinkToFit="1"/>
    </xf>
    <xf numFmtId="166" fontId="9" fillId="0" borderId="8" xfId="0" applyNumberFormat="1" applyFont="1" applyFill="1" applyBorder="1"/>
    <xf numFmtId="0" fontId="18" fillId="0" borderId="7" xfId="0" applyFont="1" applyFill="1" applyBorder="1" applyAlignment="1" applyProtection="1">
      <alignment vertical="center" wrapText="1" shrinkToFit="1"/>
    </xf>
    <xf numFmtId="166" fontId="18" fillId="0" borderId="8" xfId="1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 applyProtection="1">
      <alignment vertical="center" wrapText="1" shrinkToFit="1"/>
    </xf>
    <xf numFmtId="166" fontId="12" fillId="0" borderId="8" xfId="1" applyNumberFormat="1" applyFont="1" applyFill="1" applyBorder="1"/>
    <xf numFmtId="0" fontId="15" fillId="0" borderId="7" xfId="0" applyFont="1" applyFill="1" applyBorder="1" applyAlignment="1" applyProtection="1">
      <alignment vertical="center" wrapText="1" shrinkToFit="1"/>
    </xf>
    <xf numFmtId="0" fontId="11" fillId="0" borderId="7" xfId="0" applyFont="1" applyFill="1" applyBorder="1" applyAlignment="1" applyProtection="1">
      <alignment vertical="center" wrapText="1" shrinkToFit="1"/>
    </xf>
    <xf numFmtId="49" fontId="15" fillId="0" borderId="7" xfId="0" applyNumberFormat="1" applyFont="1" applyFill="1" applyBorder="1" applyAlignment="1" applyProtection="1">
      <alignment vertical="center" wrapText="1" shrinkToFit="1"/>
    </xf>
    <xf numFmtId="49" fontId="17" fillId="0" borderId="7" xfId="0" applyNumberFormat="1" applyFont="1" applyFill="1" applyBorder="1" applyAlignment="1" applyProtection="1">
      <alignment vertical="center" wrapText="1" shrinkToFit="1"/>
    </xf>
    <xf numFmtId="49" fontId="14" fillId="0" borderId="7" xfId="0" applyNumberFormat="1" applyFont="1" applyFill="1" applyBorder="1" applyAlignment="1" applyProtection="1">
      <alignment vertical="center" wrapText="1" shrinkToFit="1"/>
    </xf>
    <xf numFmtId="0" fontId="14" fillId="0" borderId="7" xfId="0" applyFont="1" applyFill="1" applyBorder="1" applyAlignment="1" applyProtection="1">
      <alignment vertical="center" wrapText="1" shrinkToFit="1"/>
    </xf>
    <xf numFmtId="0" fontId="15" fillId="0" borderId="9" xfId="0" applyFont="1" applyFill="1" applyBorder="1" applyAlignment="1" applyProtection="1">
      <alignment vertical="center" wrapText="1" shrinkToFit="1"/>
    </xf>
    <xf numFmtId="0" fontId="15" fillId="0" borderId="10" xfId="0" applyFont="1" applyFill="1" applyBorder="1"/>
    <xf numFmtId="166" fontId="18" fillId="0" borderId="13" xfId="1" applyNumberFormat="1" applyFont="1" applyFill="1" applyBorder="1" applyAlignment="1">
      <alignment horizontal="center" vertical="center"/>
    </xf>
    <xf numFmtId="166" fontId="12" fillId="0" borderId="13" xfId="1" applyNumberFormat="1" applyFont="1" applyFill="1" applyBorder="1"/>
    <xf numFmtId="166" fontId="9" fillId="0" borderId="7" xfId="0" applyNumberFormat="1" applyFont="1" applyFill="1" applyBorder="1"/>
    <xf numFmtId="166" fontId="18" fillId="0" borderId="7" xfId="1" applyNumberFormat="1" applyFont="1" applyFill="1" applyBorder="1" applyAlignment="1">
      <alignment horizontal="center" vertical="center"/>
    </xf>
    <xf numFmtId="166" fontId="12" fillId="0" borderId="7" xfId="1" applyNumberFormat="1" applyFont="1" applyFill="1" applyBorder="1"/>
    <xf numFmtId="0" fontId="2" fillId="2" borderId="16" xfId="0" applyFont="1" applyFill="1" applyBorder="1" applyAlignment="1">
      <alignment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4" fontId="6" fillId="0" borderId="7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4" fontId="6" fillId="0" borderId="8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4" fontId="6" fillId="0" borderId="5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abSelected="1" zoomScale="110" zoomScaleNormal="110" zoomScaleSheetLayoutView="8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A64" sqref="A64"/>
    </sheetView>
  </sheetViews>
  <sheetFormatPr defaultRowHeight="14.5" outlineLevelRow="1" outlineLevelCol="1" x14ac:dyDescent="0.35"/>
  <cols>
    <col min="1" max="1" width="37.7265625" customWidth="1"/>
    <col min="2" max="2" width="5.7265625" hidden="1" customWidth="1"/>
    <col min="3" max="3" width="7.7265625" hidden="1" customWidth="1"/>
    <col min="4" max="4" width="14.26953125" hidden="1" customWidth="1"/>
    <col min="5" max="5" width="7.26953125" hidden="1" customWidth="1" outlineLevel="1"/>
    <col min="6" max="6" width="13.7265625" hidden="1" customWidth="1" collapsed="1"/>
    <col min="7" max="7" width="14.453125" customWidth="1"/>
    <col min="8" max="9" width="14" customWidth="1"/>
  </cols>
  <sheetData>
    <row r="1" spans="1:9" ht="98.5" customHeight="1" x14ac:dyDescent="0.35">
      <c r="G1" s="148" t="s">
        <v>78</v>
      </c>
      <c r="H1" s="149"/>
      <c r="I1" s="149"/>
    </row>
    <row r="2" spans="1:9" ht="58.5" customHeight="1" thickBot="1" x14ac:dyDescent="0.4">
      <c r="A2" s="153" t="s">
        <v>79</v>
      </c>
      <c r="B2" s="153"/>
      <c r="C2" s="153"/>
      <c r="D2" s="153"/>
      <c r="E2" s="153"/>
      <c r="F2" s="153"/>
      <c r="G2" s="153"/>
      <c r="H2" s="153"/>
      <c r="I2" s="153"/>
    </row>
    <row r="3" spans="1:9" x14ac:dyDescent="0.35">
      <c r="A3" s="154" t="s">
        <v>10</v>
      </c>
      <c r="B3" s="157" t="s">
        <v>11</v>
      </c>
      <c r="C3" s="68" t="s">
        <v>12</v>
      </c>
      <c r="D3" s="172" t="s">
        <v>72</v>
      </c>
      <c r="E3" s="112"/>
      <c r="F3" s="169" t="s">
        <v>73</v>
      </c>
      <c r="G3" s="160" t="s">
        <v>71</v>
      </c>
      <c r="H3" s="157"/>
      <c r="I3" s="161"/>
    </row>
    <row r="4" spans="1:9" ht="15" customHeight="1" x14ac:dyDescent="0.35">
      <c r="A4" s="155"/>
      <c r="B4" s="158"/>
      <c r="C4" s="162">
        <v>2016</v>
      </c>
      <c r="D4" s="173"/>
      <c r="E4" s="114"/>
      <c r="F4" s="170"/>
      <c r="G4" s="164" t="s">
        <v>74</v>
      </c>
      <c r="H4" s="166" t="s">
        <v>75</v>
      </c>
      <c r="I4" s="167" t="s">
        <v>76</v>
      </c>
    </row>
    <row r="5" spans="1:9" ht="13.5" customHeight="1" thickBot="1" x14ac:dyDescent="0.4">
      <c r="A5" s="156"/>
      <c r="B5" s="159"/>
      <c r="C5" s="163"/>
      <c r="D5" s="174"/>
      <c r="E5" s="113"/>
      <c r="F5" s="171"/>
      <c r="G5" s="165"/>
      <c r="H5" s="159"/>
      <c r="I5" s="168"/>
    </row>
    <row r="6" spans="1:9" ht="22.5" hidden="1" customHeight="1" x14ac:dyDescent="0.35">
      <c r="A6" s="146" t="s">
        <v>0</v>
      </c>
      <c r="B6" s="147"/>
      <c r="C6" s="107"/>
      <c r="D6" s="108"/>
      <c r="E6" s="108"/>
      <c r="F6" s="109"/>
      <c r="G6" s="110"/>
      <c r="H6" s="107"/>
      <c r="I6" s="111"/>
    </row>
    <row r="7" spans="1:9" ht="23.25" hidden="1" customHeight="1" x14ac:dyDescent="0.35">
      <c r="A7" s="123" t="s">
        <v>15</v>
      </c>
      <c r="B7" s="14" t="s">
        <v>1</v>
      </c>
      <c r="C7" s="28">
        <v>26275.791983610001</v>
      </c>
      <c r="D7" s="28">
        <v>27733.872784849998</v>
      </c>
      <c r="E7" s="33">
        <f>D7/C7</f>
        <v>1.0554914121008989</v>
      </c>
      <c r="F7" s="84">
        <f>F8+F22</f>
        <v>30406.57660403</v>
      </c>
      <c r="G7" s="95">
        <f>G8+G22</f>
        <v>24981.9228</v>
      </c>
      <c r="H7" s="28">
        <f t="shared" ref="H7:I7" si="0">H8+H22</f>
        <v>25952.061600000001</v>
      </c>
      <c r="I7" s="69">
        <f t="shared" si="0"/>
        <v>26282.061600000001</v>
      </c>
    </row>
    <row r="8" spans="1:9" ht="18.75" hidden="1" customHeight="1" x14ac:dyDescent="0.35">
      <c r="A8" s="123" t="s">
        <v>2</v>
      </c>
      <c r="B8" s="14" t="s">
        <v>3</v>
      </c>
      <c r="C8" s="28">
        <v>13772.988028010001</v>
      </c>
      <c r="D8" s="28">
        <v>14212.80970021</v>
      </c>
      <c r="E8" s="33">
        <f>D8/C8</f>
        <v>1.0319336422354786</v>
      </c>
      <c r="F8" s="84">
        <f>F10+F21</f>
        <v>15042.1</v>
      </c>
      <c r="G8" s="95">
        <v>15361</v>
      </c>
      <c r="H8" s="28">
        <v>15682</v>
      </c>
      <c r="I8" s="69">
        <v>16012</v>
      </c>
    </row>
    <row r="9" spans="1:9" ht="18.75" hidden="1" customHeight="1" outlineLevel="1" x14ac:dyDescent="0.35">
      <c r="A9" s="124" t="s">
        <v>53</v>
      </c>
      <c r="B9" s="24" t="s">
        <v>3</v>
      </c>
      <c r="C9" s="29">
        <v>10124.4</v>
      </c>
      <c r="D9" s="29">
        <v>10386.4</v>
      </c>
      <c r="E9" s="29"/>
      <c r="F9" s="85">
        <v>10973</v>
      </c>
      <c r="G9" s="96">
        <v>11213.5</v>
      </c>
      <c r="H9" s="29">
        <v>11447.9</v>
      </c>
      <c r="I9" s="70">
        <v>11688.8</v>
      </c>
    </row>
    <row r="10" spans="1:9" ht="27" hidden="1" customHeight="1" collapsed="1" x14ac:dyDescent="0.35">
      <c r="A10" s="123" t="s">
        <v>4</v>
      </c>
      <c r="B10" s="14" t="s">
        <v>3</v>
      </c>
      <c r="C10" s="28">
        <v>12970.563024380001</v>
      </c>
      <c r="D10" s="28">
        <v>13403.79360925</v>
      </c>
      <c r="E10" s="28"/>
      <c r="F10" s="84">
        <v>14094</v>
      </c>
      <c r="G10" s="95">
        <v>14394.1</v>
      </c>
      <c r="H10" s="28">
        <v>14695.7</v>
      </c>
      <c r="I10" s="69">
        <v>15005.9</v>
      </c>
    </row>
    <row r="11" spans="1:9" ht="19.5" hidden="1" customHeight="1" x14ac:dyDescent="0.35">
      <c r="A11" s="125" t="s">
        <v>16</v>
      </c>
      <c r="B11" s="4" t="s">
        <v>3</v>
      </c>
      <c r="C11" s="30">
        <v>1280.7323211600001</v>
      </c>
      <c r="D11" s="30">
        <v>1595.85409018</v>
      </c>
      <c r="E11" s="32">
        <f>D11/D10</f>
        <v>0.11905988235141848</v>
      </c>
      <c r="F11" s="86">
        <v>1432.585</v>
      </c>
      <c r="G11" s="97">
        <v>1461.3</v>
      </c>
      <c r="H11" s="30">
        <v>1490.5</v>
      </c>
      <c r="I11" s="71">
        <v>1520.3</v>
      </c>
    </row>
    <row r="12" spans="1:9" ht="19.5" hidden="1" customHeight="1" x14ac:dyDescent="0.35">
      <c r="A12" s="125" t="s">
        <v>17</v>
      </c>
      <c r="B12" s="4" t="s">
        <v>3</v>
      </c>
      <c r="C12" s="30">
        <v>5769.8807351100004</v>
      </c>
      <c r="D12" s="30">
        <v>5894.5601878199996</v>
      </c>
      <c r="E12" s="32">
        <f>D12/D10</f>
        <v>0.43976805072200942</v>
      </c>
      <c r="F12" s="86">
        <v>6233.8451999999997</v>
      </c>
      <c r="G12" s="97">
        <v>6358.5</v>
      </c>
      <c r="H12" s="30">
        <v>6485.6</v>
      </c>
      <c r="I12" s="71">
        <v>6615.4</v>
      </c>
    </row>
    <row r="13" spans="1:9" ht="18.75" hidden="1" customHeight="1" x14ac:dyDescent="0.35">
      <c r="A13" s="125" t="s">
        <v>18</v>
      </c>
      <c r="B13" s="4" t="s">
        <v>3</v>
      </c>
      <c r="C13" s="30">
        <v>15.6458244</v>
      </c>
      <c r="D13" s="30">
        <v>15.392974779999999</v>
      </c>
      <c r="E13" s="32">
        <f>D13/D10</f>
        <v>1.1484043419899615E-3</v>
      </c>
      <c r="F13" s="86">
        <v>16.8</v>
      </c>
      <c r="G13" s="97">
        <v>17.100000000000001</v>
      </c>
      <c r="H13" s="30">
        <v>17.5</v>
      </c>
      <c r="I13" s="71">
        <v>17.8</v>
      </c>
    </row>
    <row r="14" spans="1:9" ht="15.75" hidden="1" customHeight="1" x14ac:dyDescent="0.35">
      <c r="A14" s="125" t="s">
        <v>19</v>
      </c>
      <c r="B14" s="4" t="s">
        <v>3</v>
      </c>
      <c r="C14" s="30">
        <v>3846.50533993</v>
      </c>
      <c r="D14" s="30">
        <v>3617.1300315799999</v>
      </c>
      <c r="E14" s="32">
        <f>D14/D10</f>
        <v>0.26985867859706575</v>
      </c>
      <c r="F14" s="86">
        <v>3951.95313627</v>
      </c>
      <c r="G14" s="97">
        <v>4031</v>
      </c>
      <c r="H14" s="30">
        <v>4111.7</v>
      </c>
      <c r="I14" s="71">
        <v>4193.8999999999996</v>
      </c>
    </row>
    <row r="15" spans="1:9" ht="24.75" hidden="1" customHeight="1" x14ac:dyDescent="0.35">
      <c r="A15" s="125" t="s">
        <v>20</v>
      </c>
      <c r="B15" s="4" t="s">
        <v>3</v>
      </c>
      <c r="C15" s="30">
        <v>478.39299302000001</v>
      </c>
      <c r="D15" s="30">
        <v>546.50699595000003</v>
      </c>
      <c r="E15" s="32">
        <f>D15/D10</f>
        <v>4.0772561252573586E-2</v>
      </c>
      <c r="F15" s="86">
        <v>543.86599999999999</v>
      </c>
      <c r="G15" s="97">
        <v>549.29999999999995</v>
      </c>
      <c r="H15" s="30">
        <v>554.79999999999995</v>
      </c>
      <c r="I15" s="71">
        <v>560.4</v>
      </c>
    </row>
    <row r="16" spans="1:9" ht="19.5" hidden="1" customHeight="1" x14ac:dyDescent="0.35">
      <c r="A16" s="125" t="s">
        <v>21</v>
      </c>
      <c r="B16" s="4" t="s">
        <v>3</v>
      </c>
      <c r="C16" s="30">
        <v>47.009344900000002</v>
      </c>
      <c r="D16" s="30">
        <v>65.915035090000003</v>
      </c>
      <c r="E16" s="32">
        <f>D16/D10</f>
        <v>4.9176402600314461E-3</v>
      </c>
      <c r="F16" s="86">
        <v>58.09</v>
      </c>
      <c r="G16" s="97">
        <v>59.8</v>
      </c>
      <c r="H16" s="30">
        <v>61.6</v>
      </c>
      <c r="I16" s="71">
        <v>63.5</v>
      </c>
    </row>
    <row r="17" spans="1:9" ht="19.5" hidden="1" customHeight="1" x14ac:dyDescent="0.35">
      <c r="A17" s="125" t="s">
        <v>22</v>
      </c>
      <c r="B17" s="4" t="s">
        <v>3</v>
      </c>
      <c r="C17" s="30">
        <v>828.39967507999995</v>
      </c>
      <c r="D17" s="30">
        <v>898.47388294999996</v>
      </c>
      <c r="E17" s="32">
        <f>D17/D10</f>
        <v>6.7031312861305203E-2</v>
      </c>
      <c r="F17" s="86">
        <v>968.17700000000002</v>
      </c>
      <c r="G17" s="97">
        <v>977.9</v>
      </c>
      <c r="H17" s="30">
        <v>1007.2</v>
      </c>
      <c r="I17" s="71">
        <v>1037.4000000000001</v>
      </c>
    </row>
    <row r="18" spans="1:9" ht="19.5" hidden="1" customHeight="1" x14ac:dyDescent="0.35">
      <c r="A18" s="125" t="s">
        <v>23</v>
      </c>
      <c r="B18" s="4" t="s">
        <v>3</v>
      </c>
      <c r="C18" s="30">
        <v>6.4150197699999998</v>
      </c>
      <c r="D18" s="30">
        <v>8.9907019100000003</v>
      </c>
      <c r="E18" s="32">
        <f>D18/D10</f>
        <v>6.7075800867267069E-4</v>
      </c>
      <c r="F18" s="86">
        <v>33.5</v>
      </c>
      <c r="G18" s="97">
        <v>34</v>
      </c>
      <c r="H18" s="30">
        <v>34.5</v>
      </c>
      <c r="I18" s="71">
        <v>35</v>
      </c>
    </row>
    <row r="19" spans="1:9" ht="21" hidden="1" customHeight="1" x14ac:dyDescent="0.35">
      <c r="A19" s="125" t="s">
        <v>24</v>
      </c>
      <c r="B19" s="4" t="s">
        <v>3</v>
      </c>
      <c r="C19" s="30">
        <v>160.37777951000001</v>
      </c>
      <c r="D19" s="30">
        <v>196.07077643</v>
      </c>
      <c r="E19" s="32">
        <f>D19/D10</f>
        <v>1.4628006230616004E-2</v>
      </c>
      <c r="F19" s="86">
        <v>190.44</v>
      </c>
      <c r="G19" s="97">
        <v>220.4</v>
      </c>
      <c r="H19" s="30">
        <v>227</v>
      </c>
      <c r="I19" s="71">
        <v>235.8</v>
      </c>
    </row>
    <row r="20" spans="1:9" ht="21.75" hidden="1" customHeight="1" x14ac:dyDescent="0.35">
      <c r="A20" s="125" t="s">
        <v>25</v>
      </c>
      <c r="B20" s="4" t="s">
        <v>3</v>
      </c>
      <c r="C20" s="30">
        <v>197.78838099000001</v>
      </c>
      <c r="D20" s="30">
        <v>234.03571951999999</v>
      </c>
      <c r="E20" s="32">
        <f>D20/D10</f>
        <v>1.7460409070943258E-2</v>
      </c>
      <c r="F20" s="86">
        <v>322.03100000000001</v>
      </c>
      <c r="G20" s="97">
        <v>331.7</v>
      </c>
      <c r="H20" s="30">
        <v>341.6</v>
      </c>
      <c r="I20" s="71">
        <v>351.8</v>
      </c>
    </row>
    <row r="21" spans="1:9" ht="22.5" hidden="1" customHeight="1" x14ac:dyDescent="0.35">
      <c r="A21" s="123" t="s">
        <v>5</v>
      </c>
      <c r="B21" s="14" t="s">
        <v>3</v>
      </c>
      <c r="C21" s="28">
        <v>802.43</v>
      </c>
      <c r="D21" s="28">
        <v>809.02</v>
      </c>
      <c r="E21" s="28"/>
      <c r="F21" s="84">
        <v>948.1</v>
      </c>
      <c r="G21" s="95">
        <v>967.1</v>
      </c>
      <c r="H21" s="28">
        <v>986.4</v>
      </c>
      <c r="I21" s="69">
        <v>1006.1</v>
      </c>
    </row>
    <row r="22" spans="1:9" ht="18" hidden="1" customHeight="1" x14ac:dyDescent="0.35">
      <c r="A22" s="123" t="s">
        <v>6</v>
      </c>
      <c r="B22" s="14" t="s">
        <v>3</v>
      </c>
      <c r="C22" s="28">
        <v>12502.8</v>
      </c>
      <c r="D22" s="28">
        <v>13521.06308464</v>
      </c>
      <c r="E22" s="33">
        <f>D22/C22</f>
        <v>1.0814428035831973</v>
      </c>
      <c r="F22" s="84">
        <v>15364.47660403</v>
      </c>
      <c r="G22" s="95">
        <v>9620.9228000000003</v>
      </c>
      <c r="H22" s="28">
        <v>10270.061600000001</v>
      </c>
      <c r="I22" s="69">
        <v>10270.061600000001</v>
      </c>
    </row>
    <row r="23" spans="1:9" ht="15.75" hidden="1" customHeight="1" x14ac:dyDescent="0.35">
      <c r="A23" s="126" t="s">
        <v>26</v>
      </c>
      <c r="B23" s="4" t="s">
        <v>3</v>
      </c>
      <c r="C23" s="30">
        <v>769.048</v>
      </c>
      <c r="D23" s="30">
        <v>2642.5881521000001</v>
      </c>
      <c r="E23" s="30"/>
      <c r="F23" s="86">
        <v>3929.7031630000001</v>
      </c>
      <c r="G23" s="97">
        <v>1569.9848</v>
      </c>
      <c r="H23" s="30">
        <v>1332.7881</v>
      </c>
      <c r="I23" s="72">
        <f>H23</f>
        <v>1332.7881</v>
      </c>
    </row>
    <row r="24" spans="1:9" ht="17.25" hidden="1" customHeight="1" x14ac:dyDescent="0.35">
      <c r="A24" s="126" t="s">
        <v>27</v>
      </c>
      <c r="B24" s="4" t="s">
        <v>3</v>
      </c>
      <c r="C24" s="30">
        <v>1715.3630000000001</v>
      </c>
      <c r="D24" s="30">
        <v>1645.1877735600001</v>
      </c>
      <c r="E24" s="30"/>
      <c r="F24" s="86">
        <v>1580.3697</v>
      </c>
      <c r="G24" s="97">
        <v>1395.866</v>
      </c>
      <c r="H24" s="30">
        <v>1417.9729</v>
      </c>
      <c r="I24" s="72">
        <f t="shared" ref="I24:I26" si="1">H24</f>
        <v>1417.9729</v>
      </c>
    </row>
    <row r="25" spans="1:9" ht="20.25" hidden="1" customHeight="1" x14ac:dyDescent="0.35">
      <c r="A25" s="126" t="s">
        <v>28</v>
      </c>
      <c r="B25" s="4" t="s">
        <v>3</v>
      </c>
      <c r="C25" s="30">
        <v>9519.0059999999994</v>
      </c>
      <c r="D25" s="30">
        <v>8287.4009999999998</v>
      </c>
      <c r="E25" s="30"/>
      <c r="F25" s="86">
        <v>9379.1016999999993</v>
      </c>
      <c r="G25" s="97">
        <v>6608.7426999999998</v>
      </c>
      <c r="H25" s="30">
        <v>7472.9713000000002</v>
      </c>
      <c r="I25" s="72">
        <f t="shared" si="1"/>
        <v>7472.9713000000002</v>
      </c>
    </row>
    <row r="26" spans="1:9" ht="18" hidden="1" customHeight="1" x14ac:dyDescent="0.35">
      <c r="A26" s="126" t="s">
        <v>29</v>
      </c>
      <c r="B26" s="4" t="s">
        <v>3</v>
      </c>
      <c r="C26" s="30">
        <v>7888.5619999999999</v>
      </c>
      <c r="D26" s="30">
        <v>8105.8419999999996</v>
      </c>
      <c r="E26" s="30"/>
      <c r="F26" s="86">
        <v>8983.9027000000006</v>
      </c>
      <c r="G26" s="97">
        <v>6608.7426999999998</v>
      </c>
      <c r="H26" s="30">
        <v>7472.9713000000002</v>
      </c>
      <c r="I26" s="72">
        <f t="shared" si="1"/>
        <v>7472.9713000000002</v>
      </c>
    </row>
    <row r="27" spans="1:9" ht="29.25" hidden="1" customHeight="1" x14ac:dyDescent="0.35">
      <c r="A27" s="127" t="s">
        <v>7</v>
      </c>
      <c r="B27" s="14" t="s">
        <v>3</v>
      </c>
      <c r="C27" s="28">
        <v>26181.397982179999</v>
      </c>
      <c r="D27" s="28">
        <v>28119.478285699999</v>
      </c>
      <c r="E27" s="28"/>
      <c r="F27" s="84" t="e">
        <f>F59</f>
        <v>#REF!</v>
      </c>
      <c r="G27" s="95" t="e">
        <f>G59</f>
        <v>#REF!</v>
      </c>
      <c r="H27" s="28" t="e">
        <f t="shared" ref="H27:I27" si="2">H59</f>
        <v>#REF!</v>
      </c>
      <c r="I27" s="69" t="e">
        <f t="shared" si="2"/>
        <v>#REF!</v>
      </c>
    </row>
    <row r="28" spans="1:9" ht="18" hidden="1" customHeight="1" x14ac:dyDescent="0.35">
      <c r="A28" s="125" t="s">
        <v>30</v>
      </c>
      <c r="B28" s="4" t="s">
        <v>3</v>
      </c>
      <c r="C28" s="30">
        <v>1563.07701892</v>
      </c>
      <c r="D28" s="30">
        <v>1688.8405117100001</v>
      </c>
      <c r="E28" s="32">
        <f>D28/$D$27</f>
        <v>6.0059453968207166E-2</v>
      </c>
      <c r="F28" s="86" t="e">
        <f>$F$27*E28</f>
        <v>#REF!</v>
      </c>
      <c r="G28" s="98" t="e">
        <f>$G$27*E28</f>
        <v>#REF!</v>
      </c>
      <c r="H28" s="31" t="e">
        <f>$H$27*E28</f>
        <v>#REF!</v>
      </c>
      <c r="I28" s="72" t="e">
        <f>$I$27*E28</f>
        <v>#REF!</v>
      </c>
    </row>
    <row r="29" spans="1:9" ht="15" hidden="1" customHeight="1" x14ac:dyDescent="0.35">
      <c r="A29" s="125" t="s">
        <v>31</v>
      </c>
      <c r="B29" s="4" t="s">
        <v>3</v>
      </c>
      <c r="C29" s="30">
        <v>10.539676999999999</v>
      </c>
      <c r="D29" s="30">
        <v>10.531303790000001</v>
      </c>
      <c r="E29" s="32">
        <f t="shared" ref="E29:E40" si="3">D29/$D$27</f>
        <v>3.7451988557538903E-4</v>
      </c>
      <c r="F29" s="86" t="e">
        <f t="shared" ref="F29:F40" si="4">$F$27*E29</f>
        <v>#REF!</v>
      </c>
      <c r="G29" s="98" t="e">
        <f t="shared" ref="G29:G40" si="5">$G$27*E29</f>
        <v>#REF!</v>
      </c>
      <c r="H29" s="31" t="e">
        <f t="shared" ref="H29:H40" si="6">$H$27*E29</f>
        <v>#REF!</v>
      </c>
      <c r="I29" s="72" t="e">
        <f t="shared" ref="I29:I40" si="7">$I$27*E29</f>
        <v>#REF!</v>
      </c>
    </row>
    <row r="30" spans="1:9" ht="19.5" hidden="1" customHeight="1" x14ac:dyDescent="0.35">
      <c r="A30" s="125" t="s">
        <v>32</v>
      </c>
      <c r="B30" s="4" t="s">
        <v>3</v>
      </c>
      <c r="C30" s="30">
        <v>246.91495954999999</v>
      </c>
      <c r="D30" s="30">
        <v>138.09219899999999</v>
      </c>
      <c r="E30" s="32">
        <f t="shared" si="3"/>
        <v>4.9109090004072374E-3</v>
      </c>
      <c r="F30" s="86" t="e">
        <f t="shared" si="4"/>
        <v>#REF!</v>
      </c>
      <c r="G30" s="98" t="e">
        <f t="shared" si="5"/>
        <v>#REF!</v>
      </c>
      <c r="H30" s="31" t="e">
        <f t="shared" si="6"/>
        <v>#REF!</v>
      </c>
      <c r="I30" s="72" t="e">
        <f t="shared" si="7"/>
        <v>#REF!</v>
      </c>
    </row>
    <row r="31" spans="1:9" ht="15.75" hidden="1" customHeight="1" x14ac:dyDescent="0.35">
      <c r="A31" s="125" t="s">
        <v>33</v>
      </c>
      <c r="B31" s="4" t="s">
        <v>3</v>
      </c>
      <c r="C31" s="30">
        <v>2739.7595332199999</v>
      </c>
      <c r="D31" s="30">
        <v>3085.93245454</v>
      </c>
      <c r="E31" s="32">
        <f t="shared" si="3"/>
        <v>0.10974358852558561</v>
      </c>
      <c r="F31" s="86" t="e">
        <f t="shared" si="4"/>
        <v>#REF!</v>
      </c>
      <c r="G31" s="98" t="e">
        <f t="shared" si="5"/>
        <v>#REF!</v>
      </c>
      <c r="H31" s="31" t="e">
        <f t="shared" si="6"/>
        <v>#REF!</v>
      </c>
      <c r="I31" s="72" t="e">
        <f t="shared" si="7"/>
        <v>#REF!</v>
      </c>
    </row>
    <row r="32" spans="1:9" ht="20.25" hidden="1" customHeight="1" x14ac:dyDescent="0.35">
      <c r="A32" s="125" t="s">
        <v>34</v>
      </c>
      <c r="B32" s="4" t="s">
        <v>3</v>
      </c>
      <c r="C32" s="30">
        <v>2669.9953069399999</v>
      </c>
      <c r="D32" s="30">
        <v>2137.6336568299998</v>
      </c>
      <c r="E32" s="32">
        <f t="shared" si="3"/>
        <v>7.601967700507023E-2</v>
      </c>
      <c r="F32" s="86" t="e">
        <f t="shared" si="4"/>
        <v>#REF!</v>
      </c>
      <c r="G32" s="98" t="e">
        <f t="shared" si="5"/>
        <v>#REF!</v>
      </c>
      <c r="H32" s="31" t="e">
        <f t="shared" si="6"/>
        <v>#REF!</v>
      </c>
      <c r="I32" s="72" t="e">
        <f t="shared" si="7"/>
        <v>#REF!</v>
      </c>
    </row>
    <row r="33" spans="1:9" ht="21.75" hidden="1" customHeight="1" x14ac:dyDescent="0.35">
      <c r="A33" s="125" t="s">
        <v>35</v>
      </c>
      <c r="B33" s="4" t="s">
        <v>3</v>
      </c>
      <c r="C33" s="30">
        <v>57.622625749999997</v>
      </c>
      <c r="D33" s="30">
        <v>54.61309224</v>
      </c>
      <c r="E33" s="32">
        <f t="shared" si="3"/>
        <v>1.9421801388033995E-3</v>
      </c>
      <c r="F33" s="86" t="e">
        <f t="shared" si="4"/>
        <v>#REF!</v>
      </c>
      <c r="G33" s="98" t="e">
        <f t="shared" si="5"/>
        <v>#REF!</v>
      </c>
      <c r="H33" s="31" t="e">
        <f t="shared" si="6"/>
        <v>#REF!</v>
      </c>
      <c r="I33" s="72" t="e">
        <f t="shared" si="7"/>
        <v>#REF!</v>
      </c>
    </row>
    <row r="34" spans="1:9" ht="21" hidden="1" customHeight="1" x14ac:dyDescent="0.35">
      <c r="A34" s="125" t="s">
        <v>36</v>
      </c>
      <c r="B34" s="4" t="s">
        <v>3</v>
      </c>
      <c r="C34" s="30">
        <v>7958.4914074400003</v>
      </c>
      <c r="D34" s="30">
        <v>8716.5177194900007</v>
      </c>
      <c r="E34" s="32">
        <f t="shared" si="3"/>
        <v>0.30998148795394742</v>
      </c>
      <c r="F34" s="86" t="e">
        <f t="shared" si="4"/>
        <v>#REF!</v>
      </c>
      <c r="G34" s="98" t="e">
        <f t="shared" si="5"/>
        <v>#REF!</v>
      </c>
      <c r="H34" s="31" t="e">
        <f t="shared" si="6"/>
        <v>#REF!</v>
      </c>
      <c r="I34" s="72" t="e">
        <f t="shared" si="7"/>
        <v>#REF!</v>
      </c>
    </row>
    <row r="35" spans="1:9" ht="24" hidden="1" customHeight="1" x14ac:dyDescent="0.35">
      <c r="A35" s="125" t="s">
        <v>37</v>
      </c>
      <c r="B35" s="4" t="s">
        <v>3</v>
      </c>
      <c r="C35" s="30">
        <v>823.21951531000002</v>
      </c>
      <c r="D35" s="30">
        <v>1253.8330244700001</v>
      </c>
      <c r="E35" s="32">
        <f t="shared" si="3"/>
        <v>4.4589483906165843E-2</v>
      </c>
      <c r="F35" s="86" t="e">
        <f t="shared" si="4"/>
        <v>#REF!</v>
      </c>
      <c r="G35" s="98" t="e">
        <f t="shared" si="5"/>
        <v>#REF!</v>
      </c>
      <c r="H35" s="31" t="e">
        <f t="shared" si="6"/>
        <v>#REF!</v>
      </c>
      <c r="I35" s="72" t="e">
        <f t="shared" si="7"/>
        <v>#REF!</v>
      </c>
    </row>
    <row r="36" spans="1:9" ht="25.5" hidden="1" customHeight="1" x14ac:dyDescent="0.35">
      <c r="A36" s="125" t="s">
        <v>38</v>
      </c>
      <c r="B36" s="4" t="s">
        <v>3</v>
      </c>
      <c r="C36" s="30">
        <v>5209.8835848199997</v>
      </c>
      <c r="D36" s="30">
        <v>2620.1750978</v>
      </c>
      <c r="E36" s="32">
        <f t="shared" si="3"/>
        <v>9.3180075077441082E-2</v>
      </c>
      <c r="F36" s="86" t="e">
        <f t="shared" si="4"/>
        <v>#REF!</v>
      </c>
      <c r="G36" s="98" t="e">
        <f t="shared" si="5"/>
        <v>#REF!</v>
      </c>
      <c r="H36" s="31" t="e">
        <f t="shared" si="6"/>
        <v>#REF!</v>
      </c>
      <c r="I36" s="72" t="e">
        <f t="shared" si="7"/>
        <v>#REF!</v>
      </c>
    </row>
    <row r="37" spans="1:9" ht="23.25" hidden="1" customHeight="1" x14ac:dyDescent="0.35">
      <c r="A37" s="125" t="s">
        <v>39</v>
      </c>
      <c r="B37" s="4" t="s">
        <v>3</v>
      </c>
      <c r="C37" s="30">
        <v>3955.5293021699999</v>
      </c>
      <c r="D37" s="30">
        <v>7389.8124749600001</v>
      </c>
      <c r="E37" s="32">
        <f t="shared" si="3"/>
        <v>0.26280048299182163</v>
      </c>
      <c r="F37" s="86" t="e">
        <f t="shared" si="4"/>
        <v>#REF!</v>
      </c>
      <c r="G37" s="98" t="e">
        <f t="shared" si="5"/>
        <v>#REF!</v>
      </c>
      <c r="H37" s="31" t="e">
        <f t="shared" si="6"/>
        <v>#REF!</v>
      </c>
      <c r="I37" s="72" t="e">
        <f t="shared" si="7"/>
        <v>#REF!</v>
      </c>
    </row>
    <row r="38" spans="1:9" ht="21.75" hidden="1" customHeight="1" x14ac:dyDescent="0.35">
      <c r="A38" s="125" t="s">
        <v>40</v>
      </c>
      <c r="B38" s="4" t="s">
        <v>3</v>
      </c>
      <c r="C38" s="30">
        <v>552.64626655999996</v>
      </c>
      <c r="D38" s="30">
        <v>698.20372183999996</v>
      </c>
      <c r="E38" s="32">
        <f t="shared" si="3"/>
        <v>2.4829896015356283E-2</v>
      </c>
      <c r="F38" s="86" t="e">
        <f t="shared" si="4"/>
        <v>#REF!</v>
      </c>
      <c r="G38" s="98" t="e">
        <f t="shared" si="5"/>
        <v>#REF!</v>
      </c>
      <c r="H38" s="31" t="e">
        <f t="shared" si="6"/>
        <v>#REF!</v>
      </c>
      <c r="I38" s="72" t="e">
        <f t="shared" si="7"/>
        <v>#REF!</v>
      </c>
    </row>
    <row r="39" spans="1:9" ht="19.5" hidden="1" customHeight="1" x14ac:dyDescent="0.35">
      <c r="A39" s="125" t="s">
        <v>41</v>
      </c>
      <c r="B39" s="4" t="s">
        <v>3</v>
      </c>
      <c r="C39" s="30">
        <v>76.342244100000002</v>
      </c>
      <c r="D39" s="30">
        <v>124.56423023000001</v>
      </c>
      <c r="E39" s="32">
        <f t="shared" si="3"/>
        <v>4.429820104213898E-3</v>
      </c>
      <c r="F39" s="86" t="e">
        <f t="shared" si="4"/>
        <v>#REF!</v>
      </c>
      <c r="G39" s="98" t="e">
        <f t="shared" si="5"/>
        <v>#REF!</v>
      </c>
      <c r="H39" s="31" t="e">
        <f t="shared" si="6"/>
        <v>#REF!</v>
      </c>
      <c r="I39" s="72" t="e">
        <f t="shared" si="7"/>
        <v>#REF!</v>
      </c>
    </row>
    <row r="40" spans="1:9" ht="23.25" hidden="1" customHeight="1" x14ac:dyDescent="0.35">
      <c r="A40" s="125" t="s">
        <v>42</v>
      </c>
      <c r="B40" s="4" t="s">
        <v>3</v>
      </c>
      <c r="C40" s="30">
        <v>317.37654040000001</v>
      </c>
      <c r="D40" s="30">
        <v>200.72879879999999</v>
      </c>
      <c r="E40" s="32">
        <f t="shared" si="3"/>
        <v>7.1384254274048705E-3</v>
      </c>
      <c r="F40" s="86" t="e">
        <f t="shared" si="4"/>
        <v>#REF!</v>
      </c>
      <c r="G40" s="98" t="e">
        <f t="shared" si="5"/>
        <v>#REF!</v>
      </c>
      <c r="H40" s="31" t="e">
        <f t="shared" si="6"/>
        <v>#REF!</v>
      </c>
      <c r="I40" s="72" t="e">
        <f t="shared" si="7"/>
        <v>#REF!</v>
      </c>
    </row>
    <row r="41" spans="1:9" ht="28.5" hidden="1" customHeight="1" x14ac:dyDescent="0.35">
      <c r="A41" s="123" t="s">
        <v>8</v>
      </c>
      <c r="B41" s="14" t="s">
        <v>3</v>
      </c>
      <c r="C41" s="28">
        <v>94.394001430000003</v>
      </c>
      <c r="D41" s="28">
        <v>-385.60550085</v>
      </c>
      <c r="E41" s="28"/>
      <c r="F41" s="84" t="e">
        <f>F7-F27+0.1</f>
        <v>#REF!</v>
      </c>
      <c r="G41" s="95" t="e">
        <f>G7-G27</f>
        <v>#REF!</v>
      </c>
      <c r="H41" s="28" t="e">
        <f t="shared" ref="H41:I41" si="8">H7-H27</f>
        <v>#REF!</v>
      </c>
      <c r="I41" s="69" t="e">
        <f t="shared" si="8"/>
        <v>#REF!</v>
      </c>
    </row>
    <row r="42" spans="1:9" ht="42.75" hidden="1" customHeight="1" x14ac:dyDescent="0.35">
      <c r="A42" s="123" t="s">
        <v>9</v>
      </c>
      <c r="B42" s="14" t="s">
        <v>3</v>
      </c>
      <c r="C42" s="28">
        <v>10507.891</v>
      </c>
      <c r="D42" s="28">
        <f>D43+D44-0.1</f>
        <v>9804.1999999999989</v>
      </c>
      <c r="E42" s="28"/>
      <c r="F42" s="84">
        <f>F43+F44</f>
        <v>9393.6</v>
      </c>
      <c r="G42" s="143">
        <f>G43+G44</f>
        <v>12125.199999999999</v>
      </c>
      <c r="H42" s="115">
        <f t="shared" ref="H42:I42" si="9">H43+H44</f>
        <v>12143.199999999999</v>
      </c>
      <c r="I42" s="128">
        <f t="shared" si="9"/>
        <v>12259</v>
      </c>
    </row>
    <row r="43" spans="1:9" s="47" customFormat="1" ht="56.25" customHeight="1" outlineLevel="1" x14ac:dyDescent="0.35">
      <c r="A43" s="129" t="s">
        <v>77</v>
      </c>
      <c r="B43" s="116" t="s">
        <v>64</v>
      </c>
      <c r="C43" s="117">
        <v>9223.1</v>
      </c>
      <c r="D43" s="118">
        <v>8417</v>
      </c>
      <c r="E43" s="118"/>
      <c r="F43" s="141">
        <v>8032.3</v>
      </c>
      <c r="G43" s="144">
        <v>10788.4</v>
      </c>
      <c r="H43" s="118">
        <f>H47+H51</f>
        <v>10830.4</v>
      </c>
      <c r="I43" s="130">
        <f>I47+I51</f>
        <v>10969.9</v>
      </c>
    </row>
    <row r="44" spans="1:9" s="36" customFormat="1" ht="14" hidden="1" outlineLevel="1" x14ac:dyDescent="0.3">
      <c r="A44" s="131" t="s">
        <v>48</v>
      </c>
      <c r="B44" s="119"/>
      <c r="C44" s="35">
        <v>1284.8</v>
      </c>
      <c r="D44" s="35">
        <v>1387.3</v>
      </c>
      <c r="E44" s="35"/>
      <c r="F44" s="142">
        <v>1361.3</v>
      </c>
      <c r="G44" s="145">
        <v>1336.8</v>
      </c>
      <c r="H44" s="35">
        <v>1312.8</v>
      </c>
      <c r="I44" s="132">
        <v>1289.0999999999999</v>
      </c>
    </row>
    <row r="45" spans="1:9" s="36" customFormat="1" ht="14" hidden="1" outlineLevel="1" x14ac:dyDescent="0.3">
      <c r="A45" s="133" t="s">
        <v>69</v>
      </c>
      <c r="B45" s="119"/>
      <c r="C45" s="35"/>
      <c r="D45" s="58">
        <f>D43/D60*100</f>
        <v>81.038665947777872</v>
      </c>
      <c r="E45" s="35"/>
      <c r="F45" s="87">
        <f t="shared" ref="F45:I45" si="10">F43/F60*100</f>
        <v>72.703722577591037</v>
      </c>
      <c r="G45" s="99">
        <f t="shared" si="10"/>
        <v>91.890699435371843</v>
      </c>
      <c r="H45" s="59">
        <f t="shared" si="10"/>
        <v>89.539627882751233</v>
      </c>
      <c r="I45" s="73">
        <f t="shared" si="10"/>
        <v>87.963373545604156</v>
      </c>
    </row>
    <row r="46" spans="1:9" s="38" customFormat="1" ht="16.899999999999999" hidden="1" customHeight="1" outlineLevel="1" x14ac:dyDescent="0.3">
      <c r="A46" s="134" t="s">
        <v>61</v>
      </c>
      <c r="B46" s="120"/>
      <c r="C46" s="37"/>
      <c r="D46" s="51">
        <v>91</v>
      </c>
      <c r="E46" s="37"/>
      <c r="F46" s="88">
        <v>85</v>
      </c>
      <c r="G46" s="100">
        <v>80</v>
      </c>
      <c r="H46" s="50">
        <v>73</v>
      </c>
      <c r="I46" s="74">
        <v>59</v>
      </c>
    </row>
    <row r="47" spans="1:9" s="39" customFormat="1" ht="22.5" customHeight="1" outlineLevel="1" x14ac:dyDescent="0.3">
      <c r="A47" s="135" t="s">
        <v>70</v>
      </c>
      <c r="B47" s="121"/>
      <c r="C47" s="42"/>
      <c r="D47" s="55">
        <v>7267</v>
      </c>
      <c r="E47" s="55"/>
      <c r="F47" s="89">
        <v>6882.3</v>
      </c>
      <c r="G47" s="101">
        <v>10788.4</v>
      </c>
      <c r="H47" s="54">
        <v>9430.4</v>
      </c>
      <c r="I47" s="75">
        <v>7769.9</v>
      </c>
    </row>
    <row r="48" spans="1:9" s="39" customFormat="1" ht="14" hidden="1" outlineLevel="1" x14ac:dyDescent="0.3">
      <c r="A48" s="135" t="s">
        <v>68</v>
      </c>
      <c r="B48" s="121"/>
      <c r="C48" s="42"/>
      <c r="D48" s="54">
        <f>D49+D50</f>
        <v>-120.31099999999992</v>
      </c>
      <c r="E48" s="55"/>
      <c r="F48" s="90">
        <f>-F49+F50</f>
        <v>-384.7</v>
      </c>
      <c r="G48" s="101">
        <f t="shared" ref="G48:I48" si="11">-G49+G50</f>
        <v>-384.7</v>
      </c>
      <c r="H48" s="54">
        <f t="shared" si="11"/>
        <v>-769.4</v>
      </c>
      <c r="I48" s="75">
        <f t="shared" si="11"/>
        <v>-1538.7</v>
      </c>
    </row>
    <row r="49" spans="1:10" s="45" customFormat="1" ht="14" hidden="1" outlineLevel="1" x14ac:dyDescent="0.3">
      <c r="A49" s="136" t="s">
        <v>67</v>
      </c>
      <c r="B49" s="122"/>
      <c r="C49" s="44"/>
      <c r="D49" s="56">
        <v>1197.289</v>
      </c>
      <c r="E49" s="56"/>
      <c r="F49" s="91">
        <v>0</v>
      </c>
      <c r="G49" s="102">
        <v>0</v>
      </c>
      <c r="H49" s="57">
        <v>0</v>
      </c>
      <c r="I49" s="76">
        <v>0</v>
      </c>
    </row>
    <row r="50" spans="1:10" s="45" customFormat="1" ht="14" hidden="1" outlineLevel="1" x14ac:dyDescent="0.3">
      <c r="A50" s="136" t="s">
        <v>66</v>
      </c>
      <c r="B50" s="122"/>
      <c r="C50" s="44"/>
      <c r="D50" s="56">
        <v>-1317.6</v>
      </c>
      <c r="E50" s="56"/>
      <c r="F50" s="91">
        <v>-384.7</v>
      </c>
      <c r="G50" s="102">
        <v>-384.7</v>
      </c>
      <c r="H50" s="57">
        <v>-769.4</v>
      </c>
      <c r="I50" s="76">
        <v>-1538.7</v>
      </c>
    </row>
    <row r="51" spans="1:10" s="39" customFormat="1" ht="23.65" customHeight="1" outlineLevel="1" x14ac:dyDescent="0.3">
      <c r="A51" s="135" t="s">
        <v>46</v>
      </c>
      <c r="B51" s="121"/>
      <c r="C51" s="41"/>
      <c r="D51" s="54">
        <v>1150</v>
      </c>
      <c r="E51" s="54"/>
      <c r="F51" s="90">
        <v>1150</v>
      </c>
      <c r="G51" s="103">
        <v>0</v>
      </c>
      <c r="H51" s="55">
        <v>1400</v>
      </c>
      <c r="I51" s="77">
        <v>3200</v>
      </c>
    </row>
    <row r="52" spans="1:10" s="39" customFormat="1" ht="14" hidden="1" outlineLevel="1" x14ac:dyDescent="0.3">
      <c r="A52" s="135" t="s">
        <v>68</v>
      </c>
      <c r="B52" s="121"/>
      <c r="C52" s="42"/>
      <c r="D52" s="54">
        <f>D53+D54</f>
        <v>205.31999999999994</v>
      </c>
      <c r="E52" s="55"/>
      <c r="F52" s="90">
        <f>F53+F54</f>
        <v>180</v>
      </c>
      <c r="G52" s="101">
        <f t="shared" ref="G52:I52" si="12">G53+G54</f>
        <v>210.70000000000005</v>
      </c>
      <c r="H52" s="54">
        <f t="shared" si="12"/>
        <v>177.58999999999992</v>
      </c>
      <c r="I52" s="75">
        <f t="shared" si="12"/>
        <v>187.66000000000008</v>
      </c>
    </row>
    <row r="53" spans="1:10" s="45" customFormat="1" ht="14" hidden="1" outlineLevel="1" x14ac:dyDescent="0.3">
      <c r="A53" s="136" t="s">
        <v>67</v>
      </c>
      <c r="B53" s="122"/>
      <c r="C53" s="44"/>
      <c r="D53" s="55">
        <v>1380</v>
      </c>
      <c r="E53" s="56"/>
      <c r="F53" s="91">
        <f>1220+180</f>
        <v>1400</v>
      </c>
      <c r="G53" s="102">
        <v>1610.7</v>
      </c>
      <c r="H53" s="57">
        <v>1788.29</v>
      </c>
      <c r="I53" s="76">
        <v>1975.96</v>
      </c>
    </row>
    <row r="54" spans="1:10" s="45" customFormat="1" ht="14" hidden="1" outlineLevel="1" x14ac:dyDescent="0.3">
      <c r="A54" s="136" t="s">
        <v>66</v>
      </c>
      <c r="B54" s="122"/>
      <c r="C54" s="44"/>
      <c r="D54" s="56">
        <v>-1174.68</v>
      </c>
      <c r="E54" s="56"/>
      <c r="F54" s="91">
        <v>-1220</v>
      </c>
      <c r="G54" s="102">
        <v>-1400</v>
      </c>
      <c r="H54" s="57">
        <v>-1610.7</v>
      </c>
      <c r="I54" s="76">
        <v>-1788.3</v>
      </c>
      <c r="J54" s="46"/>
    </row>
    <row r="55" spans="1:10" s="38" customFormat="1" ht="28" hidden="1" outlineLevel="1" x14ac:dyDescent="0.3">
      <c r="A55" s="137" t="s">
        <v>63</v>
      </c>
      <c r="B55" s="120"/>
      <c r="C55" s="60"/>
      <c r="D55" s="61">
        <v>0</v>
      </c>
      <c r="E55" s="61"/>
      <c r="F55" s="92">
        <f>(F60-D60)/2</f>
        <v>330.79500000000007</v>
      </c>
      <c r="G55" s="104">
        <f>(G60-F60)/2</f>
        <v>346.23999999999978</v>
      </c>
      <c r="H55" s="62">
        <f>(H60-G60)/2</f>
        <v>177.59000000000015</v>
      </c>
      <c r="I55" s="78">
        <f>(I60-H60)/2</f>
        <v>187.66800000000057</v>
      </c>
    </row>
    <row r="56" spans="1:10" s="49" customFormat="1" ht="14" hidden="1" outlineLevel="1" x14ac:dyDescent="0.3">
      <c r="A56" s="135" t="s">
        <v>65</v>
      </c>
      <c r="B56" s="121"/>
      <c r="C56" s="41"/>
      <c r="D56" s="54">
        <f>D51/D60*100</f>
        <v>11.072171300931988</v>
      </c>
      <c r="E56" s="54"/>
      <c r="F56" s="89">
        <f t="shared" ref="F56:I56" si="13">F51/F60*100</f>
        <v>10.409133245051814</v>
      </c>
      <c r="G56" s="103">
        <f t="shared" si="13"/>
        <v>0</v>
      </c>
      <c r="H56" s="55">
        <f t="shared" si="13"/>
        <v>11.574408981741371</v>
      </c>
      <c r="I56" s="77">
        <f t="shared" si="13"/>
        <v>25.659558915389685</v>
      </c>
    </row>
    <row r="57" spans="1:10" s="38" customFormat="1" ht="28" hidden="1" outlineLevel="1" x14ac:dyDescent="0.3">
      <c r="A57" s="138" t="s">
        <v>62</v>
      </c>
      <c r="B57" s="120"/>
      <c r="C57" s="60"/>
      <c r="D57" s="63">
        <v>12</v>
      </c>
      <c r="E57" s="63"/>
      <c r="F57" s="93">
        <v>13</v>
      </c>
      <c r="G57" s="105">
        <v>15</v>
      </c>
      <c r="H57" s="64">
        <v>16</v>
      </c>
      <c r="I57" s="79">
        <v>18</v>
      </c>
    </row>
    <row r="58" spans="1:10" s="39" customFormat="1" ht="21" customHeight="1" outlineLevel="1" thickBot="1" x14ac:dyDescent="0.35">
      <c r="A58" s="139" t="s">
        <v>57</v>
      </c>
      <c r="B58" s="140"/>
      <c r="C58" s="80"/>
      <c r="D58" s="81">
        <v>0</v>
      </c>
      <c r="E58" s="81"/>
      <c r="F58" s="94">
        <v>0</v>
      </c>
      <c r="G58" s="106">
        <v>0</v>
      </c>
      <c r="H58" s="82">
        <v>0</v>
      </c>
      <c r="I58" s="83">
        <v>0</v>
      </c>
    </row>
    <row r="59" spans="1:10" s="39" customFormat="1" ht="14" hidden="1" outlineLevel="1" x14ac:dyDescent="0.3">
      <c r="A59" s="65" t="s">
        <v>58</v>
      </c>
      <c r="B59" s="66"/>
      <c r="C59" s="67"/>
      <c r="D59" s="67"/>
      <c r="E59" s="67"/>
      <c r="F59" s="67" t="e">
        <f>#REF!+#REF!</f>
        <v>#REF!</v>
      </c>
      <c r="G59" s="67" t="e">
        <f>#REF!+#REF!</f>
        <v>#REF!</v>
      </c>
      <c r="H59" s="67" t="e">
        <f>#REF!+#REF!</f>
        <v>#REF!</v>
      </c>
      <c r="I59" s="67" t="e">
        <f>#REF!+#REF!</f>
        <v>#REF!</v>
      </c>
    </row>
    <row r="60" spans="1:10" s="39" customFormat="1" ht="24.65" hidden="1" customHeight="1" outlineLevel="1" x14ac:dyDescent="0.3">
      <c r="A60" s="52" t="s">
        <v>59</v>
      </c>
      <c r="B60" s="53"/>
      <c r="C60" s="41" t="e">
        <f>C8-#REF!</f>
        <v>#REF!</v>
      </c>
      <c r="D60" s="41">
        <v>10386.4</v>
      </c>
      <c r="E60" s="41"/>
      <c r="F60" s="41">
        <v>11047.99</v>
      </c>
      <c r="G60" s="41">
        <v>11740.47</v>
      </c>
      <c r="H60" s="41">
        <v>12095.65</v>
      </c>
      <c r="I60" s="41">
        <v>12470.986000000001</v>
      </c>
    </row>
    <row r="61" spans="1:10" s="39" customFormat="1" ht="14" hidden="1" x14ac:dyDescent="0.3">
      <c r="F61" s="151" t="s">
        <v>60</v>
      </c>
      <c r="G61" s="152"/>
      <c r="H61" s="152"/>
      <c r="I61" s="40"/>
    </row>
    <row r="62" spans="1:10" s="39" customFormat="1" ht="14" x14ac:dyDescent="0.3">
      <c r="A62" s="43"/>
      <c r="F62" s="48"/>
      <c r="G62" s="48"/>
      <c r="H62" s="48"/>
      <c r="I62" s="48"/>
    </row>
    <row r="63" spans="1:10" s="39" customFormat="1" ht="14" x14ac:dyDescent="0.3">
      <c r="A63" s="20"/>
    </row>
    <row r="65" spans="1:9" x14ac:dyDescent="0.35">
      <c r="F65" s="34"/>
    </row>
    <row r="66" spans="1:9" x14ac:dyDescent="0.35">
      <c r="A66" s="150"/>
      <c r="B66" s="150"/>
      <c r="C66" s="150"/>
      <c r="D66" s="150"/>
      <c r="E66" s="150"/>
      <c r="F66" s="150"/>
      <c r="G66" s="150"/>
      <c r="H66" s="150"/>
      <c r="I66" s="150"/>
    </row>
  </sheetData>
  <mergeCells count="13">
    <mergeCell ref="G1:I1"/>
    <mergeCell ref="A66:I66"/>
    <mergeCell ref="F61:H61"/>
    <mergeCell ref="A2:I2"/>
    <mergeCell ref="A3:A5"/>
    <mergeCell ref="B3:B5"/>
    <mergeCell ref="G3:I3"/>
    <mergeCell ref="C4:C5"/>
    <mergeCell ref="G4:G5"/>
    <mergeCell ref="H4:H5"/>
    <mergeCell ref="I4:I5"/>
    <mergeCell ref="F3:F5"/>
    <mergeCell ref="D3:D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opLeftCell="A4" zoomScaleNormal="100" zoomScaleSheetLayoutView="80" workbookViewId="0">
      <selection activeCell="A47" sqref="A47"/>
    </sheetView>
  </sheetViews>
  <sheetFormatPr defaultRowHeight="14.5" outlineLevelRow="1" x14ac:dyDescent="0.35"/>
  <cols>
    <col min="1" max="1" width="50.7265625" customWidth="1"/>
    <col min="2" max="2" width="18.26953125" customWidth="1"/>
    <col min="3" max="3" width="17.26953125" customWidth="1"/>
    <col min="4" max="4" width="18.26953125" customWidth="1"/>
    <col min="5" max="5" width="18" customWidth="1"/>
    <col min="6" max="6" width="17.26953125" customWidth="1"/>
    <col min="7" max="7" width="18.7265625" customWidth="1"/>
    <col min="8" max="8" width="19" customWidth="1"/>
    <col min="9" max="9" width="18.26953125" customWidth="1"/>
    <col min="10" max="10" width="17.54296875" customWidth="1"/>
    <col min="11" max="11" width="14.26953125" customWidth="1"/>
  </cols>
  <sheetData>
    <row r="1" spans="1:11" ht="58.5" customHeight="1" x14ac:dyDescent="0.35">
      <c r="A1" s="175" t="s">
        <v>43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1" x14ac:dyDescent="0.35">
      <c r="A2" s="162" t="s">
        <v>10</v>
      </c>
      <c r="B2" s="158" t="s">
        <v>11</v>
      </c>
      <c r="C2" s="9" t="s">
        <v>12</v>
      </c>
      <c r="D2" s="9" t="s">
        <v>12</v>
      </c>
      <c r="E2" s="9" t="s">
        <v>13</v>
      </c>
      <c r="F2" s="162" t="s">
        <v>14</v>
      </c>
      <c r="G2" s="162"/>
      <c r="H2" s="162"/>
      <c r="I2" s="162"/>
      <c r="J2" s="162"/>
      <c r="K2" s="162"/>
    </row>
    <row r="3" spans="1:11" ht="15" customHeight="1" x14ac:dyDescent="0.35">
      <c r="A3" s="162"/>
      <c r="B3" s="158"/>
      <c r="C3" s="162">
        <v>2016</v>
      </c>
      <c r="D3" s="162">
        <v>2017</v>
      </c>
      <c r="E3" s="162">
        <v>2018</v>
      </c>
      <c r="F3" s="9">
        <v>2019</v>
      </c>
      <c r="G3" s="10">
        <v>2020</v>
      </c>
      <c r="H3" s="9">
        <v>2021</v>
      </c>
      <c r="I3" s="9">
        <v>2022</v>
      </c>
      <c r="J3" s="9">
        <v>2023</v>
      </c>
      <c r="K3" s="9">
        <v>2024</v>
      </c>
    </row>
    <row r="4" spans="1:11" x14ac:dyDescent="0.35">
      <c r="A4" s="162"/>
      <c r="B4" s="158"/>
      <c r="C4" s="162"/>
      <c r="D4" s="162"/>
      <c r="E4" s="162"/>
      <c r="F4" s="9"/>
      <c r="G4" s="9"/>
      <c r="H4" s="9"/>
      <c r="I4" s="9"/>
      <c r="J4" s="9"/>
      <c r="K4" s="9"/>
    </row>
    <row r="5" spans="1:11" ht="22.5" customHeight="1" x14ac:dyDescent="0.35">
      <c r="A5" s="1" t="s">
        <v>0</v>
      </c>
      <c r="B5" s="2"/>
      <c r="C5" s="3"/>
      <c r="D5" s="8"/>
      <c r="E5" s="3"/>
      <c r="F5" s="3"/>
      <c r="G5" s="3"/>
      <c r="H5" s="3"/>
      <c r="I5" s="3"/>
      <c r="J5" s="3"/>
      <c r="K5" s="3"/>
    </row>
    <row r="6" spans="1:11" ht="23.25" customHeight="1" x14ac:dyDescent="0.35">
      <c r="A6" s="12" t="s">
        <v>15</v>
      </c>
      <c r="B6" s="14" t="s">
        <v>1</v>
      </c>
      <c r="C6" s="15">
        <v>26275.791983610001</v>
      </c>
      <c r="D6" s="15">
        <v>27733.872784849998</v>
      </c>
      <c r="E6" s="15">
        <v>30574.171588090001</v>
      </c>
      <c r="F6" s="15">
        <f>F7+F21</f>
        <v>24981.9228</v>
      </c>
      <c r="G6" s="15">
        <f t="shared" ref="G6:K6" si="0">G7+G21</f>
        <v>25952.061600000001</v>
      </c>
      <c r="H6" s="15">
        <f t="shared" si="0"/>
        <v>26282.061600000001</v>
      </c>
      <c r="I6" s="15">
        <f t="shared" si="0"/>
        <v>26615.061600000001</v>
      </c>
      <c r="J6" s="15">
        <f t="shared" si="0"/>
        <v>26957.061600000001</v>
      </c>
      <c r="K6" s="15">
        <f t="shared" si="0"/>
        <v>27307.061600000001</v>
      </c>
    </row>
    <row r="7" spans="1:11" ht="18.75" customHeight="1" x14ac:dyDescent="0.35">
      <c r="A7" s="12" t="s">
        <v>2</v>
      </c>
      <c r="B7" s="14" t="s">
        <v>3</v>
      </c>
      <c r="C7" s="15">
        <v>13772.988028010001</v>
      </c>
      <c r="D7" s="15">
        <v>14212.80970021</v>
      </c>
      <c r="E7" s="15">
        <v>15209.694984059999</v>
      </c>
      <c r="F7" s="15">
        <v>15361</v>
      </c>
      <c r="G7" s="15">
        <v>15682</v>
      </c>
      <c r="H7" s="15">
        <v>16012</v>
      </c>
      <c r="I7" s="15">
        <v>16345</v>
      </c>
      <c r="J7" s="15">
        <v>16687</v>
      </c>
      <c r="K7" s="15">
        <v>17037</v>
      </c>
    </row>
    <row r="8" spans="1:11" ht="18.75" customHeight="1" outlineLevel="1" x14ac:dyDescent="0.35">
      <c r="A8" s="23" t="s">
        <v>53</v>
      </c>
      <c r="B8" s="24" t="s">
        <v>3</v>
      </c>
      <c r="C8" s="25">
        <v>10124.4</v>
      </c>
      <c r="D8" s="25">
        <v>10386.4</v>
      </c>
      <c r="E8" s="25">
        <v>10973</v>
      </c>
      <c r="F8" s="25">
        <v>11213.5</v>
      </c>
      <c r="G8" s="25">
        <v>11447.9</v>
      </c>
      <c r="H8" s="25">
        <v>11688.8</v>
      </c>
      <c r="I8" s="25">
        <v>11931.9</v>
      </c>
      <c r="J8" s="25">
        <v>12181.5</v>
      </c>
      <c r="K8" s="25">
        <v>12437</v>
      </c>
    </row>
    <row r="9" spans="1:11" ht="27" customHeight="1" x14ac:dyDescent="0.35">
      <c r="A9" s="12" t="s">
        <v>4</v>
      </c>
      <c r="B9" s="14" t="s">
        <v>3</v>
      </c>
      <c r="C9" s="15">
        <v>12970.563024380001</v>
      </c>
      <c r="D9" s="15">
        <v>13403.79360925</v>
      </c>
      <c r="E9" s="15">
        <v>14094.06573627</v>
      </c>
      <c r="F9" s="15">
        <v>14394.1</v>
      </c>
      <c r="G9" s="15">
        <v>14695.7</v>
      </c>
      <c r="H9" s="15">
        <v>15005.9</v>
      </c>
      <c r="I9" s="15">
        <v>15318.9</v>
      </c>
      <c r="J9" s="15">
        <v>15640.6</v>
      </c>
      <c r="K9" s="15">
        <v>15969.3</v>
      </c>
    </row>
    <row r="10" spans="1:11" ht="19.5" customHeight="1" x14ac:dyDescent="0.35">
      <c r="A10" s="6" t="s">
        <v>16</v>
      </c>
      <c r="B10" s="4" t="s">
        <v>3</v>
      </c>
      <c r="C10" s="11">
        <v>1280.7323211600001</v>
      </c>
      <c r="D10" s="11">
        <v>1595.85409018</v>
      </c>
      <c r="E10" s="11">
        <v>1432.585</v>
      </c>
      <c r="F10" s="11">
        <v>1461.3</v>
      </c>
      <c r="G10" s="11">
        <v>1490.5</v>
      </c>
      <c r="H10" s="11">
        <v>1520.3</v>
      </c>
      <c r="I10" s="11">
        <v>1550.7</v>
      </c>
      <c r="J10" s="11">
        <v>1581.7</v>
      </c>
      <c r="K10" s="11">
        <v>1613.3</v>
      </c>
    </row>
    <row r="11" spans="1:11" ht="19.5" customHeight="1" x14ac:dyDescent="0.35">
      <c r="A11" s="6" t="s">
        <v>17</v>
      </c>
      <c r="B11" s="4" t="s">
        <v>3</v>
      </c>
      <c r="C11" s="11">
        <v>5769.8807351100004</v>
      </c>
      <c r="D11" s="11">
        <v>5894.5601878199996</v>
      </c>
      <c r="E11" s="11">
        <v>6233.8451999999997</v>
      </c>
      <c r="F11" s="11">
        <v>6358.5</v>
      </c>
      <c r="G11" s="11">
        <v>6485.6</v>
      </c>
      <c r="H11" s="11">
        <v>6615.4</v>
      </c>
      <c r="I11" s="11">
        <v>6747.7</v>
      </c>
      <c r="J11" s="11">
        <v>6882.6</v>
      </c>
      <c r="K11" s="11">
        <v>7020.3</v>
      </c>
    </row>
    <row r="12" spans="1:11" ht="18.75" customHeight="1" x14ac:dyDescent="0.35">
      <c r="A12" s="6" t="s">
        <v>18</v>
      </c>
      <c r="B12" s="4" t="s">
        <v>3</v>
      </c>
      <c r="C12" s="11">
        <v>15.6458244</v>
      </c>
      <c r="D12" s="11">
        <v>15.392974779999999</v>
      </c>
      <c r="E12" s="11">
        <v>16.8</v>
      </c>
      <c r="F12" s="11">
        <v>17.100000000000001</v>
      </c>
      <c r="G12" s="11">
        <v>17.5</v>
      </c>
      <c r="H12" s="11">
        <v>17.8</v>
      </c>
      <c r="I12" s="11">
        <v>18.2</v>
      </c>
      <c r="J12" s="11">
        <v>18.5</v>
      </c>
      <c r="K12" s="11">
        <v>18.899999999999999</v>
      </c>
    </row>
    <row r="13" spans="1:11" ht="15.75" customHeight="1" x14ac:dyDescent="0.35">
      <c r="A13" s="6" t="s">
        <v>19</v>
      </c>
      <c r="B13" s="4" t="s">
        <v>3</v>
      </c>
      <c r="C13" s="11">
        <v>3846.50533993</v>
      </c>
      <c r="D13" s="11">
        <v>3617.1300315799999</v>
      </c>
      <c r="E13" s="11">
        <v>3951.95313627</v>
      </c>
      <c r="F13" s="11">
        <v>4031</v>
      </c>
      <c r="G13" s="11">
        <v>4111.7</v>
      </c>
      <c r="H13" s="11">
        <v>4193.8999999999996</v>
      </c>
      <c r="I13" s="11">
        <v>4227.8</v>
      </c>
      <c r="J13" s="11">
        <v>4363.3</v>
      </c>
      <c r="K13" s="11">
        <v>4450.6000000000004</v>
      </c>
    </row>
    <row r="14" spans="1:11" ht="24.75" customHeight="1" x14ac:dyDescent="0.35">
      <c r="A14" s="6" t="s">
        <v>20</v>
      </c>
      <c r="B14" s="4" t="s">
        <v>3</v>
      </c>
      <c r="C14" s="11">
        <v>478.39299302000001</v>
      </c>
      <c r="D14" s="11">
        <v>546.50699595000003</v>
      </c>
      <c r="E14" s="11">
        <v>543.86599999999999</v>
      </c>
      <c r="F14" s="11">
        <v>549.29999999999995</v>
      </c>
      <c r="G14" s="11">
        <v>554.79999999999995</v>
      </c>
      <c r="H14" s="11">
        <v>560.4</v>
      </c>
      <c r="I14" s="11">
        <v>566</v>
      </c>
      <c r="J14" s="11">
        <v>571.70000000000005</v>
      </c>
      <c r="K14" s="11">
        <v>577.4</v>
      </c>
    </row>
    <row r="15" spans="1:11" ht="19.5" customHeight="1" x14ac:dyDescent="0.35">
      <c r="A15" s="6" t="s">
        <v>21</v>
      </c>
      <c r="B15" s="4" t="s">
        <v>3</v>
      </c>
      <c r="C15" s="11">
        <v>47.009344900000002</v>
      </c>
      <c r="D15" s="11">
        <v>65.915035090000003</v>
      </c>
      <c r="E15" s="11">
        <v>58.09</v>
      </c>
      <c r="F15" s="11">
        <v>59.8</v>
      </c>
      <c r="G15" s="11">
        <v>61.6</v>
      </c>
      <c r="H15" s="11">
        <v>63.5</v>
      </c>
      <c r="I15" s="11">
        <v>665.4</v>
      </c>
      <c r="J15" s="11">
        <v>67.400000000000006</v>
      </c>
      <c r="K15" s="11">
        <v>69.400000000000006</v>
      </c>
    </row>
    <row r="16" spans="1:11" ht="19.5" customHeight="1" x14ac:dyDescent="0.35">
      <c r="A16" s="6" t="s">
        <v>22</v>
      </c>
      <c r="B16" s="4" t="s">
        <v>3</v>
      </c>
      <c r="C16" s="11">
        <v>828.39967507999995</v>
      </c>
      <c r="D16" s="11">
        <v>898.47388294999996</v>
      </c>
      <c r="E16" s="11">
        <v>968.17700000000002</v>
      </c>
      <c r="F16" s="11">
        <v>977.9</v>
      </c>
      <c r="G16" s="11">
        <v>1007.2</v>
      </c>
      <c r="H16" s="11">
        <v>1037.4000000000001</v>
      </c>
      <c r="I16" s="11">
        <v>1068.5999999999999</v>
      </c>
      <c r="J16" s="11">
        <v>1100.5999999999999</v>
      </c>
      <c r="K16" s="11">
        <v>1133.5999999999999</v>
      </c>
    </row>
    <row r="17" spans="1:11" ht="19.5" customHeight="1" x14ac:dyDescent="0.35">
      <c r="A17" s="6" t="s">
        <v>23</v>
      </c>
      <c r="B17" s="4" t="s">
        <v>3</v>
      </c>
      <c r="C17" s="11">
        <v>6.4150197699999998</v>
      </c>
      <c r="D17" s="11">
        <v>8.9907019100000003</v>
      </c>
      <c r="E17" s="11">
        <v>33.5</v>
      </c>
      <c r="F17" s="11">
        <v>34</v>
      </c>
      <c r="G17" s="11">
        <v>34.5</v>
      </c>
      <c r="H17" s="11">
        <v>35</v>
      </c>
      <c r="I17" s="11">
        <v>35.5</v>
      </c>
      <c r="J17" s="11">
        <v>36</v>
      </c>
      <c r="K17" s="11">
        <v>36.5</v>
      </c>
    </row>
    <row r="18" spans="1:11" ht="21" customHeight="1" x14ac:dyDescent="0.35">
      <c r="A18" s="6" t="s">
        <v>24</v>
      </c>
      <c r="B18" s="4" t="s">
        <v>3</v>
      </c>
      <c r="C18" s="11">
        <v>160.37777951000001</v>
      </c>
      <c r="D18" s="11">
        <v>196.07077643</v>
      </c>
      <c r="E18" s="11">
        <v>190.44</v>
      </c>
      <c r="F18" s="11">
        <v>220.4</v>
      </c>
      <c r="G18" s="11">
        <v>227</v>
      </c>
      <c r="H18" s="11">
        <v>235.8</v>
      </c>
      <c r="I18" s="11">
        <v>240.8</v>
      </c>
      <c r="J18" s="11">
        <v>248.1</v>
      </c>
      <c r="K18" s="11">
        <v>255.5</v>
      </c>
    </row>
    <row r="19" spans="1:11" ht="21.75" customHeight="1" x14ac:dyDescent="0.35">
      <c r="A19" s="6" t="s">
        <v>25</v>
      </c>
      <c r="B19" s="4" t="s">
        <v>3</v>
      </c>
      <c r="C19" s="11">
        <v>197.78838099000001</v>
      </c>
      <c r="D19" s="11">
        <v>234.03571951999999</v>
      </c>
      <c r="E19" s="11">
        <v>322.03100000000001</v>
      </c>
      <c r="F19" s="11">
        <v>331.7</v>
      </c>
      <c r="G19" s="11">
        <v>341.6</v>
      </c>
      <c r="H19" s="11">
        <v>351.8</v>
      </c>
      <c r="I19" s="11">
        <v>362.4</v>
      </c>
      <c r="J19" s="11">
        <v>373.3</v>
      </c>
      <c r="K19" s="11">
        <v>384.5</v>
      </c>
    </row>
    <row r="20" spans="1:11" ht="22.5" customHeight="1" x14ac:dyDescent="0.35">
      <c r="A20" s="12" t="s">
        <v>5</v>
      </c>
      <c r="B20" s="14" t="s">
        <v>3</v>
      </c>
      <c r="C20" s="15">
        <v>802.43</v>
      </c>
      <c r="D20" s="15">
        <v>809.02</v>
      </c>
      <c r="E20" s="15">
        <v>1115.6199999999999</v>
      </c>
      <c r="F20" s="15">
        <v>967.1</v>
      </c>
      <c r="G20" s="15">
        <v>986.4</v>
      </c>
      <c r="H20" s="15">
        <v>1006.1</v>
      </c>
      <c r="I20" s="15">
        <v>1026.3</v>
      </c>
      <c r="J20" s="15">
        <v>1046.8</v>
      </c>
      <c r="K20" s="15">
        <v>1067.7</v>
      </c>
    </row>
    <row r="21" spans="1:11" ht="18" customHeight="1" x14ac:dyDescent="0.35">
      <c r="A21" s="12" t="s">
        <v>6</v>
      </c>
      <c r="B21" s="14" t="s">
        <v>3</v>
      </c>
      <c r="C21" s="15">
        <v>12510.157999999999</v>
      </c>
      <c r="D21" s="15">
        <v>13521.06308464</v>
      </c>
      <c r="E21" s="15">
        <v>15364.47660403</v>
      </c>
      <c r="F21" s="15">
        <v>9620.9228000000003</v>
      </c>
      <c r="G21" s="15">
        <v>10270.061600000001</v>
      </c>
      <c r="H21" s="15">
        <v>10270.061600000001</v>
      </c>
      <c r="I21" s="15">
        <v>10270.061600000001</v>
      </c>
      <c r="J21" s="15">
        <v>10270.061600000001</v>
      </c>
      <c r="K21" s="15">
        <v>10270.061600000001</v>
      </c>
    </row>
    <row r="22" spans="1:11" ht="15.75" customHeight="1" x14ac:dyDescent="0.35">
      <c r="A22" s="7" t="s">
        <v>26</v>
      </c>
      <c r="B22" s="4" t="s">
        <v>3</v>
      </c>
      <c r="C22" s="11">
        <v>769.048</v>
      </c>
      <c r="D22" s="11">
        <v>2642.5881521000001</v>
      </c>
      <c r="E22" s="11">
        <v>3929.7031630000001</v>
      </c>
      <c r="F22" s="11">
        <v>1569.9848</v>
      </c>
      <c r="G22" s="11">
        <v>1332.7881</v>
      </c>
      <c r="H22" s="17">
        <f>G22</f>
        <v>1332.7881</v>
      </c>
      <c r="I22" s="17">
        <f>H22</f>
        <v>1332.7881</v>
      </c>
      <c r="J22" s="17">
        <f>I22</f>
        <v>1332.7881</v>
      </c>
      <c r="K22" s="17">
        <f>J22</f>
        <v>1332.7881</v>
      </c>
    </row>
    <row r="23" spans="1:11" ht="17.25" customHeight="1" x14ac:dyDescent="0.35">
      <c r="A23" s="7" t="s">
        <v>27</v>
      </c>
      <c r="B23" s="4" t="s">
        <v>3</v>
      </c>
      <c r="C23" s="11">
        <v>1715.3630000000001</v>
      </c>
      <c r="D23" s="11">
        <v>1645.1877735600001</v>
      </c>
      <c r="E23" s="11">
        <v>1580.3697</v>
      </c>
      <c r="F23" s="11">
        <v>1395.866</v>
      </c>
      <c r="G23" s="11">
        <v>1417.9729</v>
      </c>
      <c r="H23" s="17">
        <f t="shared" ref="H23:I25" si="1">G23</f>
        <v>1417.9729</v>
      </c>
      <c r="I23" s="17">
        <f t="shared" si="1"/>
        <v>1417.9729</v>
      </c>
      <c r="J23" s="17">
        <f t="shared" ref="J23:K23" si="2">I23</f>
        <v>1417.9729</v>
      </c>
      <c r="K23" s="17">
        <f t="shared" si="2"/>
        <v>1417.9729</v>
      </c>
    </row>
    <row r="24" spans="1:11" ht="20.25" customHeight="1" x14ac:dyDescent="0.35">
      <c r="A24" s="7" t="s">
        <v>28</v>
      </c>
      <c r="B24" s="4" t="s">
        <v>3</v>
      </c>
      <c r="C24" s="11">
        <v>9519.0059999999994</v>
      </c>
      <c r="D24" s="11">
        <v>8287.4009999999998</v>
      </c>
      <c r="E24" s="11">
        <v>9379.1016999999993</v>
      </c>
      <c r="F24" s="11">
        <v>6608.7426999999998</v>
      </c>
      <c r="G24" s="11">
        <v>7472.9713000000002</v>
      </c>
      <c r="H24" s="17">
        <f t="shared" si="1"/>
        <v>7472.9713000000002</v>
      </c>
      <c r="I24" s="17">
        <f t="shared" si="1"/>
        <v>7472.9713000000002</v>
      </c>
      <c r="J24" s="17">
        <f t="shared" ref="J24:K24" si="3">I24</f>
        <v>7472.9713000000002</v>
      </c>
      <c r="K24" s="17">
        <f t="shared" si="3"/>
        <v>7472.9713000000002</v>
      </c>
    </row>
    <row r="25" spans="1:11" ht="18" customHeight="1" x14ac:dyDescent="0.35">
      <c r="A25" s="7" t="s">
        <v>29</v>
      </c>
      <c r="B25" s="4" t="s">
        <v>3</v>
      </c>
      <c r="C25" s="11">
        <v>7888.5619999999999</v>
      </c>
      <c r="D25" s="11">
        <v>8105.8419999999996</v>
      </c>
      <c r="E25" s="11">
        <v>8983.9027000000006</v>
      </c>
      <c r="F25" s="11">
        <v>6608.7426999999998</v>
      </c>
      <c r="G25" s="11">
        <v>7472.9713000000002</v>
      </c>
      <c r="H25" s="17">
        <f t="shared" si="1"/>
        <v>7472.9713000000002</v>
      </c>
      <c r="I25" s="17">
        <f t="shared" si="1"/>
        <v>7472.9713000000002</v>
      </c>
      <c r="J25" s="17">
        <f t="shared" ref="J25:K25" si="4">I25</f>
        <v>7472.9713000000002</v>
      </c>
      <c r="K25" s="17">
        <f t="shared" si="4"/>
        <v>7472.9713000000002</v>
      </c>
    </row>
    <row r="26" spans="1:11" ht="29.25" customHeight="1" x14ac:dyDescent="0.35">
      <c r="A26" s="13" t="s">
        <v>7</v>
      </c>
      <c r="B26" s="14" t="s">
        <v>3</v>
      </c>
      <c r="C26" s="15">
        <v>26181.397982179999</v>
      </c>
      <c r="D26" s="15">
        <v>28119.478285699999</v>
      </c>
      <c r="E26" s="15">
        <v>31468.728922810002</v>
      </c>
      <c r="F26" s="15">
        <f>F53+F54</f>
        <v>16129.05</v>
      </c>
      <c r="G26" s="15">
        <f t="shared" ref="G26:K26" si="5">G53+G54</f>
        <v>16466.099999999999</v>
      </c>
      <c r="H26" s="15">
        <f t="shared" si="5"/>
        <v>16812.599999999999</v>
      </c>
      <c r="I26" s="15">
        <f t="shared" si="5"/>
        <v>17162.25</v>
      </c>
      <c r="J26" s="15">
        <f t="shared" si="5"/>
        <v>17521.349999999999</v>
      </c>
      <c r="K26" s="15">
        <f t="shared" si="5"/>
        <v>17888.849999999999</v>
      </c>
    </row>
    <row r="27" spans="1:11" ht="18" customHeight="1" x14ac:dyDescent="0.35">
      <c r="A27" s="6" t="s">
        <v>30</v>
      </c>
      <c r="B27" s="4" t="s">
        <v>3</v>
      </c>
      <c r="C27" s="11">
        <v>1563.07701892</v>
      </c>
      <c r="D27" s="11">
        <v>1688.8405117100001</v>
      </c>
      <c r="E27" s="11">
        <v>1748.6746100800001</v>
      </c>
      <c r="F27" s="5">
        <f>(F26/100)*5.56</f>
        <v>896.77517999999986</v>
      </c>
      <c r="G27" s="5"/>
      <c r="H27" s="5"/>
      <c r="I27" s="5"/>
      <c r="J27" s="5"/>
      <c r="K27" s="5"/>
    </row>
    <row r="28" spans="1:11" ht="15" customHeight="1" x14ac:dyDescent="0.35">
      <c r="A28" s="6" t="s">
        <v>31</v>
      </c>
      <c r="B28" s="4" t="s">
        <v>3</v>
      </c>
      <c r="C28" s="11">
        <v>10.539676999999999</v>
      </c>
      <c r="D28" s="11">
        <v>10.531303790000001</v>
      </c>
      <c r="E28" s="11">
        <v>11.396000000000001</v>
      </c>
      <c r="F28" s="5">
        <f>(F27/100)*0.036</f>
        <v>0.32283906479999991</v>
      </c>
      <c r="G28" s="5"/>
      <c r="H28" s="5"/>
      <c r="I28" s="5"/>
      <c r="J28" s="5"/>
      <c r="K28" s="5"/>
    </row>
    <row r="29" spans="1:11" ht="19.5" customHeight="1" x14ac:dyDescent="0.35">
      <c r="A29" s="6" t="s">
        <v>32</v>
      </c>
      <c r="B29" s="4" t="s">
        <v>3</v>
      </c>
      <c r="C29" s="11">
        <v>246.91495954999999</v>
      </c>
      <c r="D29" s="11">
        <v>138.09219899999999</v>
      </c>
      <c r="E29" s="11">
        <v>193.94801612000001</v>
      </c>
      <c r="F29" s="5"/>
      <c r="G29" s="5"/>
      <c r="H29" s="5"/>
      <c r="I29" s="5"/>
      <c r="J29" s="5"/>
      <c r="K29" s="5"/>
    </row>
    <row r="30" spans="1:11" ht="15.75" customHeight="1" x14ac:dyDescent="0.35">
      <c r="A30" s="6" t="s">
        <v>33</v>
      </c>
      <c r="B30" s="4" t="s">
        <v>3</v>
      </c>
      <c r="C30" s="11">
        <v>2739.7595332199999</v>
      </c>
      <c r="D30" s="11">
        <v>3085.93245454</v>
      </c>
      <c r="E30" s="11">
        <v>3662.1840614100001</v>
      </c>
      <c r="F30" s="5"/>
      <c r="G30" s="5"/>
      <c r="H30" s="5"/>
      <c r="I30" s="5"/>
      <c r="J30" s="5"/>
      <c r="K30" s="5"/>
    </row>
    <row r="31" spans="1:11" ht="20.25" customHeight="1" x14ac:dyDescent="0.35">
      <c r="A31" s="6" t="s">
        <v>34</v>
      </c>
      <c r="B31" s="4" t="s">
        <v>3</v>
      </c>
      <c r="C31" s="11">
        <v>2669.9953069399999</v>
      </c>
      <c r="D31" s="11">
        <v>2137.6336568299998</v>
      </c>
      <c r="E31" s="11">
        <v>1885.6224680099999</v>
      </c>
      <c r="F31" s="5"/>
      <c r="G31" s="5"/>
      <c r="H31" s="5"/>
      <c r="I31" s="5"/>
      <c r="J31" s="5"/>
      <c r="K31" s="5"/>
    </row>
    <row r="32" spans="1:11" ht="21.75" customHeight="1" x14ac:dyDescent="0.35">
      <c r="A32" s="6" t="s">
        <v>35</v>
      </c>
      <c r="B32" s="4" t="s">
        <v>3</v>
      </c>
      <c r="C32" s="11">
        <v>57.622625749999997</v>
      </c>
      <c r="D32" s="11">
        <v>54.61309224</v>
      </c>
      <c r="E32" s="11">
        <v>105.037711</v>
      </c>
      <c r="F32" s="5"/>
      <c r="G32" s="5"/>
      <c r="H32" s="5"/>
      <c r="I32" s="5"/>
      <c r="J32" s="5"/>
      <c r="K32" s="5"/>
    </row>
    <row r="33" spans="1:11" ht="21" customHeight="1" x14ac:dyDescent="0.35">
      <c r="A33" s="6" t="s">
        <v>36</v>
      </c>
      <c r="B33" s="4" t="s">
        <v>3</v>
      </c>
      <c r="C33" s="11">
        <v>7958.4914074400003</v>
      </c>
      <c r="D33" s="11">
        <v>8716.5177194900007</v>
      </c>
      <c r="E33" s="11">
        <v>10755.27524784</v>
      </c>
      <c r="F33" s="5"/>
      <c r="G33" s="5"/>
      <c r="H33" s="5"/>
      <c r="I33" s="5"/>
      <c r="J33" s="5"/>
      <c r="K33" s="5"/>
    </row>
    <row r="34" spans="1:11" ht="24" customHeight="1" x14ac:dyDescent="0.35">
      <c r="A34" s="6" t="s">
        <v>37</v>
      </c>
      <c r="B34" s="4" t="s">
        <v>3</v>
      </c>
      <c r="C34" s="11">
        <v>823.21951531000002</v>
      </c>
      <c r="D34" s="11">
        <v>1253.8330244700001</v>
      </c>
      <c r="E34" s="11">
        <v>1189.81958558</v>
      </c>
      <c r="F34" s="5"/>
      <c r="G34" s="5"/>
      <c r="H34" s="5"/>
      <c r="I34" s="5"/>
      <c r="J34" s="5"/>
      <c r="K34" s="5"/>
    </row>
    <row r="35" spans="1:11" ht="25.5" customHeight="1" x14ac:dyDescent="0.35">
      <c r="A35" s="6" t="s">
        <v>38</v>
      </c>
      <c r="B35" s="4" t="s">
        <v>3</v>
      </c>
      <c r="C35" s="11">
        <v>5209.8835848199997</v>
      </c>
      <c r="D35" s="11">
        <v>2620.1750978</v>
      </c>
      <c r="E35" s="11">
        <v>2938.03861985</v>
      </c>
      <c r="F35" s="5"/>
      <c r="G35" s="5"/>
      <c r="H35" s="5"/>
      <c r="I35" s="5"/>
      <c r="J35" s="5"/>
      <c r="K35" s="5"/>
    </row>
    <row r="36" spans="1:11" ht="23.25" customHeight="1" x14ac:dyDescent="0.35">
      <c r="A36" s="6" t="s">
        <v>39</v>
      </c>
      <c r="B36" s="4" t="s">
        <v>3</v>
      </c>
      <c r="C36" s="11">
        <v>3955.5293021699999</v>
      </c>
      <c r="D36" s="11">
        <v>7389.8124749600001</v>
      </c>
      <c r="E36" s="11">
        <v>7715.7243951399996</v>
      </c>
      <c r="F36" s="5"/>
      <c r="G36" s="5"/>
      <c r="H36" s="5"/>
      <c r="I36" s="5"/>
      <c r="J36" s="5"/>
      <c r="K36" s="5"/>
    </row>
    <row r="37" spans="1:11" ht="21.75" customHeight="1" x14ac:dyDescent="0.35">
      <c r="A37" s="6" t="s">
        <v>40</v>
      </c>
      <c r="B37" s="4" t="s">
        <v>3</v>
      </c>
      <c r="C37" s="11">
        <v>552.64626655999996</v>
      </c>
      <c r="D37" s="11">
        <v>698.20372183999996</v>
      </c>
      <c r="E37" s="11">
        <v>584.01800819000005</v>
      </c>
      <c r="F37" s="5"/>
      <c r="G37" s="5"/>
      <c r="H37" s="5"/>
      <c r="I37" s="5"/>
      <c r="J37" s="5"/>
      <c r="K37" s="5"/>
    </row>
    <row r="38" spans="1:11" ht="19.5" customHeight="1" x14ac:dyDescent="0.35">
      <c r="A38" s="6" t="s">
        <v>41</v>
      </c>
      <c r="B38" s="4" t="s">
        <v>3</v>
      </c>
      <c r="C38" s="11">
        <v>76.342244100000002</v>
      </c>
      <c r="D38" s="11">
        <v>124.56423023000001</v>
      </c>
      <c r="E38" s="11">
        <v>195.97681499999999</v>
      </c>
      <c r="F38" s="5"/>
      <c r="G38" s="5"/>
      <c r="H38" s="5"/>
      <c r="I38" s="5"/>
      <c r="J38" s="5"/>
      <c r="K38" s="5"/>
    </row>
    <row r="39" spans="1:11" ht="23.25" customHeight="1" x14ac:dyDescent="0.35">
      <c r="A39" s="6" t="s">
        <v>42</v>
      </c>
      <c r="B39" s="4" t="s">
        <v>3</v>
      </c>
      <c r="C39" s="11">
        <v>317.37654040000001</v>
      </c>
      <c r="D39" s="11">
        <v>200.72879879999999</v>
      </c>
      <c r="E39" s="11">
        <v>282.31805600000001</v>
      </c>
      <c r="F39" s="5"/>
      <c r="G39" s="5"/>
      <c r="H39" s="5"/>
      <c r="I39" s="5"/>
      <c r="J39" s="5"/>
      <c r="K39" s="5"/>
    </row>
    <row r="40" spans="1:11" ht="28.5" customHeight="1" x14ac:dyDescent="0.35">
      <c r="A40" s="12" t="s">
        <v>8</v>
      </c>
      <c r="B40" s="14" t="s">
        <v>3</v>
      </c>
      <c r="C40" s="15">
        <v>94.394001430000003</v>
      </c>
      <c r="D40" s="15">
        <v>-385.60550085</v>
      </c>
      <c r="E40" s="15">
        <v>-474.71002458999999</v>
      </c>
      <c r="F40" s="16"/>
      <c r="G40" s="16"/>
      <c r="H40" s="5"/>
      <c r="I40" s="5"/>
      <c r="J40" s="5"/>
      <c r="K40" s="5"/>
    </row>
    <row r="41" spans="1:11" ht="42.75" customHeight="1" x14ac:dyDescent="0.35">
      <c r="A41" s="12" t="s">
        <v>9</v>
      </c>
      <c r="B41" s="14" t="s">
        <v>3</v>
      </c>
      <c r="C41" s="15">
        <v>10507.891</v>
      </c>
      <c r="D41" s="15">
        <v>10678.145930000001</v>
      </c>
      <c r="E41" s="15">
        <v>11546.1484</v>
      </c>
      <c r="F41" s="18">
        <f>F42+F43</f>
        <v>10424.799999999999</v>
      </c>
      <c r="G41" s="18">
        <f t="shared" ref="G41:K41" si="6">G42+G43</f>
        <v>9993.5</v>
      </c>
      <c r="H41" s="18">
        <f t="shared" si="6"/>
        <v>8551.5500000000011</v>
      </c>
      <c r="I41" s="18">
        <f t="shared" si="6"/>
        <v>7111.2000000000007</v>
      </c>
      <c r="J41" s="18">
        <f t="shared" si="6"/>
        <v>5674.5000000000018</v>
      </c>
      <c r="K41" s="18">
        <f t="shared" si="6"/>
        <v>4241.1500000000015</v>
      </c>
    </row>
    <row r="42" spans="1:11" x14ac:dyDescent="0.35">
      <c r="A42" s="12" t="s">
        <v>47</v>
      </c>
      <c r="B42" s="21"/>
      <c r="C42" s="11">
        <v>9223.1</v>
      </c>
      <c r="D42" s="11">
        <v>9299.9</v>
      </c>
      <c r="E42" s="11">
        <v>9137.9</v>
      </c>
      <c r="F42" s="11">
        <v>9088</v>
      </c>
      <c r="G42" s="11">
        <v>8680.7000000000007</v>
      </c>
      <c r="H42" s="11">
        <f>G42-H44+H45</f>
        <v>7262.4500000000007</v>
      </c>
      <c r="I42" s="11">
        <f t="shared" ref="I42:K42" si="7">H42-I44+I45</f>
        <v>5845.3000000000011</v>
      </c>
      <c r="J42" s="11">
        <f t="shared" si="7"/>
        <v>4431.4000000000015</v>
      </c>
      <c r="K42" s="11">
        <f t="shared" si="7"/>
        <v>3020.4500000000016</v>
      </c>
    </row>
    <row r="43" spans="1:11" x14ac:dyDescent="0.35">
      <c r="A43" s="12" t="s">
        <v>48</v>
      </c>
      <c r="B43" s="21"/>
      <c r="C43" s="11">
        <v>1284.8</v>
      </c>
      <c r="D43" s="11">
        <v>1387.3</v>
      </c>
      <c r="E43" s="11">
        <v>1361.3</v>
      </c>
      <c r="F43" s="11">
        <v>1336.8</v>
      </c>
      <c r="G43" s="11">
        <v>1312.8</v>
      </c>
      <c r="H43" s="11">
        <v>1289.0999999999999</v>
      </c>
      <c r="I43" s="11">
        <v>1265.9000000000001</v>
      </c>
      <c r="J43" s="11">
        <v>1243.0999999999999</v>
      </c>
      <c r="K43" s="11">
        <v>1220.7</v>
      </c>
    </row>
    <row r="44" spans="1:11" x14ac:dyDescent="0.35">
      <c r="A44" s="12" t="s">
        <v>44</v>
      </c>
      <c r="B44" s="21"/>
      <c r="C44" s="21"/>
      <c r="D44" s="21"/>
      <c r="E44" s="11">
        <v>384.7</v>
      </c>
      <c r="F44" s="11">
        <v>384.7</v>
      </c>
      <c r="G44" s="11">
        <v>769.4</v>
      </c>
      <c r="H44" s="11">
        <v>1538.7</v>
      </c>
      <c r="I44" s="11">
        <v>1538.7</v>
      </c>
      <c r="J44" s="11">
        <v>1538.7</v>
      </c>
      <c r="K44" s="11">
        <v>1538.7</v>
      </c>
    </row>
    <row r="45" spans="1:11" ht="23" x14ac:dyDescent="0.35">
      <c r="A45" s="23" t="s">
        <v>45</v>
      </c>
      <c r="B45" s="26"/>
      <c r="C45" s="26"/>
      <c r="D45" s="26"/>
      <c r="E45" s="27">
        <v>248.9</v>
      </c>
      <c r="F45" s="27">
        <v>352.3</v>
      </c>
      <c r="G45" s="27">
        <v>361.9</v>
      </c>
      <c r="H45" s="27">
        <f>(H8-G8)*0.5</f>
        <v>120.44999999999982</v>
      </c>
      <c r="I45" s="27">
        <f>(I8-H8)*0.5</f>
        <v>121.55000000000018</v>
      </c>
      <c r="J45" s="27">
        <f>(J8-I8)*0.5</f>
        <v>124.80000000000018</v>
      </c>
      <c r="K45" s="27">
        <f>(K8-J8)*0.5</f>
        <v>127.75</v>
      </c>
    </row>
    <row r="46" spans="1:11" x14ac:dyDescent="0.35">
      <c r="A46" s="12" t="s">
        <v>46</v>
      </c>
      <c r="B46" s="21"/>
      <c r="C46" s="21"/>
      <c r="D46" s="21"/>
      <c r="E46" s="11">
        <v>1468.9</v>
      </c>
      <c r="F46" s="11">
        <v>1821.2</v>
      </c>
      <c r="G46" s="11">
        <v>2183.1</v>
      </c>
      <c r="H46" s="11">
        <f>G46+H45</f>
        <v>2303.5499999999997</v>
      </c>
      <c r="I46" s="11">
        <f>H46+I45</f>
        <v>2425.1</v>
      </c>
      <c r="J46" s="11">
        <f>I46+J45</f>
        <v>2549.9</v>
      </c>
      <c r="K46" s="11">
        <f>J46+K45</f>
        <v>2677.65</v>
      </c>
    </row>
    <row r="47" spans="1:11" x14ac:dyDescent="0.35">
      <c r="A47" s="12" t="s">
        <v>56</v>
      </c>
      <c r="B47" s="21"/>
      <c r="C47" s="21"/>
      <c r="D47" s="21"/>
      <c r="E47" s="11">
        <f>E46/E8*100</f>
        <v>13.386494121935661</v>
      </c>
      <c r="F47" s="11">
        <f>F46/F8*100</f>
        <v>16.241137914121374</v>
      </c>
      <c r="G47" s="11">
        <f>G46/G8*100</f>
        <v>19.069873077158256</v>
      </c>
      <c r="H47" s="11">
        <f>H46/H7*100</f>
        <v>14.386397701723705</v>
      </c>
      <c r="I47" s="11">
        <f t="shared" ref="I47:K47" si="8">I46/I7*100</f>
        <v>14.836953196696237</v>
      </c>
      <c r="J47" s="11">
        <f t="shared" si="8"/>
        <v>15.280757475879428</v>
      </c>
      <c r="K47" s="11">
        <f t="shared" si="8"/>
        <v>15.716675471033634</v>
      </c>
    </row>
    <row r="48" spans="1:11" x14ac:dyDescent="0.35">
      <c r="A48" s="12" t="s">
        <v>57</v>
      </c>
      <c r="B48" s="21"/>
      <c r="C48" s="21"/>
      <c r="D48" s="21"/>
      <c r="E48" s="11">
        <v>34.5</v>
      </c>
      <c r="F48" s="11">
        <v>17.3</v>
      </c>
      <c r="G48" s="11"/>
      <c r="H48" s="11"/>
      <c r="I48" s="11"/>
      <c r="J48" s="11"/>
      <c r="K48" s="11"/>
    </row>
    <row r="49" spans="1:11" x14ac:dyDescent="0.35">
      <c r="A49" s="12"/>
      <c r="B49" s="21"/>
      <c r="C49" s="21"/>
      <c r="D49" s="21"/>
      <c r="E49" s="11">
        <f>E45-E44-E48</f>
        <v>-170.29999999999998</v>
      </c>
      <c r="F49" s="11"/>
      <c r="G49" s="11"/>
      <c r="H49" s="11"/>
      <c r="I49" s="11"/>
      <c r="J49" s="11"/>
      <c r="K49" s="11"/>
    </row>
    <row r="50" spans="1:11" x14ac:dyDescent="0.35">
      <c r="A50" s="12"/>
      <c r="B50" s="21"/>
      <c r="C50" s="21"/>
      <c r="D50" s="21"/>
      <c r="E50" s="11"/>
      <c r="F50" s="11"/>
      <c r="G50" s="11"/>
      <c r="H50" s="11"/>
      <c r="I50" s="11"/>
      <c r="J50" s="11"/>
      <c r="K50" s="11"/>
    </row>
    <row r="51" spans="1:11" x14ac:dyDescent="0.35">
      <c r="A51" s="12" t="s">
        <v>49</v>
      </c>
      <c r="B51" s="11"/>
      <c r="C51" s="11">
        <f t="shared" ref="C51:K51" si="9">C7-C8</f>
        <v>3648.5880280100009</v>
      </c>
      <c r="D51" s="11">
        <f t="shared" si="9"/>
        <v>3826.4097002100007</v>
      </c>
      <c r="E51" s="11">
        <f t="shared" si="9"/>
        <v>4236.6949840599991</v>
      </c>
      <c r="F51" s="11">
        <f t="shared" si="9"/>
        <v>4147.5</v>
      </c>
      <c r="G51" s="11">
        <f t="shared" si="9"/>
        <v>4234.1000000000004</v>
      </c>
      <c r="H51" s="11">
        <f t="shared" si="9"/>
        <v>4323.2000000000007</v>
      </c>
      <c r="I51" s="11">
        <f t="shared" si="9"/>
        <v>4413.1000000000004</v>
      </c>
      <c r="J51" s="11">
        <f t="shared" si="9"/>
        <v>4505.5</v>
      </c>
      <c r="K51" s="11">
        <f t="shared" si="9"/>
        <v>4600</v>
      </c>
    </row>
    <row r="52" spans="1:11" x14ac:dyDescent="0.35">
      <c r="A52" s="12" t="s">
        <v>50</v>
      </c>
      <c r="B52" s="22"/>
      <c r="C52" s="22">
        <f t="shared" ref="C52:E52" si="10">C51*0.05</f>
        <v>182.42940140050007</v>
      </c>
      <c r="D52" s="22">
        <f t="shared" si="10"/>
        <v>191.32048501050005</v>
      </c>
      <c r="E52" s="22">
        <f t="shared" si="10"/>
        <v>211.83474920299997</v>
      </c>
      <c r="F52" s="22">
        <f>F51*0.05</f>
        <v>207.375</v>
      </c>
      <c r="G52" s="22">
        <f t="shared" ref="G52:K52" si="11">G51*0.05</f>
        <v>211.70500000000004</v>
      </c>
      <c r="H52" s="22">
        <f t="shared" si="11"/>
        <v>216.16000000000005</v>
      </c>
      <c r="I52" s="22">
        <f t="shared" si="11"/>
        <v>220.65500000000003</v>
      </c>
      <c r="J52" s="22">
        <f t="shared" si="11"/>
        <v>225.27500000000001</v>
      </c>
      <c r="K52" s="22">
        <f t="shared" si="11"/>
        <v>230</v>
      </c>
    </row>
    <row r="53" spans="1:11" x14ac:dyDescent="0.35">
      <c r="A53" s="12" t="s">
        <v>51</v>
      </c>
      <c r="B53" s="22"/>
      <c r="C53" s="22">
        <f t="shared" ref="C53:E53" si="12">C51+C52</f>
        <v>3831.0174294105009</v>
      </c>
      <c r="D53" s="22">
        <f t="shared" si="12"/>
        <v>4017.7301852205005</v>
      </c>
      <c r="E53" s="22">
        <f t="shared" si="12"/>
        <v>4448.5297332629989</v>
      </c>
      <c r="F53" s="22">
        <f>F51+F52</f>
        <v>4354.875</v>
      </c>
      <c r="G53" s="22">
        <f t="shared" ref="G53:K53" si="13">G51+G52</f>
        <v>4445.8050000000003</v>
      </c>
      <c r="H53" s="22">
        <f t="shared" si="13"/>
        <v>4539.3600000000006</v>
      </c>
      <c r="I53" s="22">
        <f t="shared" si="13"/>
        <v>4633.7550000000001</v>
      </c>
      <c r="J53" s="22">
        <f t="shared" si="13"/>
        <v>4730.7749999999996</v>
      </c>
      <c r="K53" s="22">
        <f t="shared" si="13"/>
        <v>4830</v>
      </c>
    </row>
    <row r="54" spans="1:11" x14ac:dyDescent="0.35">
      <c r="A54" s="12" t="s">
        <v>52</v>
      </c>
      <c r="B54" s="22"/>
      <c r="C54" s="22">
        <f t="shared" ref="C54:E54" si="14">C56+C57</f>
        <v>10630.619999999999</v>
      </c>
      <c r="D54" s="22">
        <f t="shared" si="14"/>
        <v>10905.72</v>
      </c>
      <c r="E54" s="22">
        <f t="shared" si="14"/>
        <v>11521.65</v>
      </c>
      <c r="F54" s="22">
        <f>F56+F57</f>
        <v>11774.174999999999</v>
      </c>
      <c r="G54" s="22">
        <f t="shared" ref="G54:K54" si="15">G56+G57</f>
        <v>12020.295</v>
      </c>
      <c r="H54" s="22">
        <f t="shared" si="15"/>
        <v>12273.24</v>
      </c>
      <c r="I54" s="22">
        <f t="shared" si="15"/>
        <v>12528.494999999999</v>
      </c>
      <c r="J54" s="22">
        <f t="shared" si="15"/>
        <v>12790.575000000001</v>
      </c>
      <c r="K54" s="22">
        <f t="shared" si="15"/>
        <v>13058.85</v>
      </c>
    </row>
    <row r="56" spans="1:11" x14ac:dyDescent="0.35">
      <c r="A56" s="20" t="s">
        <v>54</v>
      </c>
      <c r="B56" s="19"/>
      <c r="C56" s="19">
        <f t="shared" ref="C56:E56" si="16">C7-C51</f>
        <v>10124.4</v>
      </c>
      <c r="D56" s="19">
        <f t="shared" si="16"/>
        <v>10386.4</v>
      </c>
      <c r="E56" s="19">
        <f t="shared" si="16"/>
        <v>10973</v>
      </c>
      <c r="F56" s="19">
        <f>F7-F51</f>
        <v>11213.5</v>
      </c>
      <c r="G56" s="19">
        <f t="shared" ref="G56:K56" si="17">G7-G51</f>
        <v>11447.9</v>
      </c>
      <c r="H56" s="19">
        <f t="shared" si="17"/>
        <v>11688.8</v>
      </c>
      <c r="I56" s="19">
        <f t="shared" si="17"/>
        <v>11931.9</v>
      </c>
      <c r="J56" s="19">
        <f t="shared" si="17"/>
        <v>12181.5</v>
      </c>
      <c r="K56" s="19">
        <f t="shared" si="17"/>
        <v>12437</v>
      </c>
    </row>
    <row r="57" spans="1:11" x14ac:dyDescent="0.35">
      <c r="A57" s="20" t="s">
        <v>55</v>
      </c>
      <c r="B57" s="19"/>
      <c r="C57" s="19">
        <f t="shared" ref="C57:E57" si="18">C56*0.05</f>
        <v>506.22</v>
      </c>
      <c r="D57" s="19">
        <f t="shared" si="18"/>
        <v>519.32000000000005</v>
      </c>
      <c r="E57" s="19">
        <f t="shared" si="18"/>
        <v>548.65</v>
      </c>
      <c r="F57" s="19">
        <f>F56*0.05</f>
        <v>560.67500000000007</v>
      </c>
      <c r="G57" s="19">
        <f t="shared" ref="G57:K57" si="19">G56*0.05</f>
        <v>572.39499999999998</v>
      </c>
      <c r="H57" s="19">
        <f t="shared" si="19"/>
        <v>584.43999999999994</v>
      </c>
      <c r="I57" s="19">
        <f t="shared" si="19"/>
        <v>596.59500000000003</v>
      </c>
      <c r="J57" s="19">
        <f t="shared" si="19"/>
        <v>609.07500000000005</v>
      </c>
      <c r="K57" s="19">
        <f t="shared" si="19"/>
        <v>621.85</v>
      </c>
    </row>
  </sheetData>
  <mergeCells count="7">
    <mergeCell ref="F2:K2"/>
    <mergeCell ref="A1:K1"/>
    <mergeCell ref="A2:A4"/>
    <mergeCell ref="B2:B4"/>
    <mergeCell ref="C3:C4"/>
    <mergeCell ref="D3:D4"/>
    <mergeCell ref="E3:E4"/>
  </mergeCells>
  <pageMargins left="0.7" right="0.7" top="0.75" bottom="0.75" header="0.3" footer="0.3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Прогноз</vt:lpstr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Bud3</dc:creator>
  <cp:lastModifiedBy>Ходова</cp:lastModifiedBy>
  <cp:lastPrinted>2022-10-20T09:58:42Z</cp:lastPrinted>
  <dcterms:created xsi:type="dcterms:W3CDTF">2018-07-16T13:44:21Z</dcterms:created>
  <dcterms:modified xsi:type="dcterms:W3CDTF">2023-10-20T13:27:30Z</dcterms:modified>
</cp:coreProperties>
</file>